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4.xml" ContentType="application/vnd.openxmlformats-officedocument.drawing+xml"/>
  <Override PartName="/xl/ctrlProps/ctrlProp4.xml" ContentType="application/vnd.ms-excel.controlproperties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5.xml" ContentType="application/vnd.openxmlformats-officedocument.drawing+xml"/>
  <Override PartName="/xl/ctrlProps/ctrlProp5.xml" ContentType="application/vnd.ms-excel.controlproperties+xml"/>
  <Override PartName="/xl/ink/ink13.xml" ContentType="application/inkml+xml"/>
  <Override PartName="/xl/drawings/drawing6.xml" ContentType="application/vnd.openxmlformats-officedocument.drawing+xml"/>
  <Override PartName="/xl/ctrlProps/ctrlProp6.xml" ContentType="application/vnd.ms-excel.controlproperties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NPS TO OPS-2024-25\"/>
    </mc:Choice>
  </mc:AlternateContent>
  <xr:revisionPtr revIDLastSave="0" documentId="13_ncr:1_{251ED04C-54C7-423F-99AB-482FE2BF699D}" xr6:coauthVersionLast="47" xr6:coauthVersionMax="47" xr10:uidLastSave="{00000000-0000-0000-0000-000000000000}"/>
  <bookViews>
    <workbookView xWindow="-120" yWindow="-120" windowWidth="20730" windowHeight="11040" activeTab="6" xr2:uid="{00000000-000D-0000-FFFF-FFFF00000000}"/>
  </bookViews>
  <sheets>
    <sheet name="DATA" sheetId="1" r:id="rId1"/>
    <sheet name="પત્રક ગ" sheetId="2" r:id="rId2"/>
    <sheet name="પત્રક ૨" sheetId="3" r:id="rId3"/>
    <sheet name="પત્રક ઘ" sheetId="4" r:id="rId4"/>
    <sheet name="FORM A" sheetId="6" r:id="rId5"/>
    <sheet name="સામાન્ય નિયુક્તિ" sheetId="7" r:id="rId6"/>
    <sheet name="અરજી" sheetId="8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7" l="1"/>
  <c r="F23" i="7"/>
  <c r="E23" i="7"/>
  <c r="D23" i="7"/>
  <c r="C23" i="7"/>
  <c r="F22" i="7"/>
  <c r="E22" i="7"/>
  <c r="D22" i="7"/>
  <c r="P26" i="7"/>
  <c r="T27" i="7"/>
  <c r="S27" i="7"/>
  <c r="R27" i="7"/>
  <c r="Q27" i="7"/>
  <c r="P27" i="7"/>
  <c r="T26" i="7"/>
  <c r="S26" i="7"/>
  <c r="R26" i="7"/>
  <c r="Q26" i="7"/>
  <c r="P25" i="7"/>
  <c r="T25" i="7"/>
  <c r="S25" i="7"/>
  <c r="R25" i="7"/>
  <c r="Q25" i="7"/>
  <c r="P24" i="7"/>
  <c r="T24" i="7"/>
  <c r="S24" i="7"/>
  <c r="R24" i="7"/>
  <c r="Q24" i="7"/>
  <c r="I31" i="7"/>
  <c r="I29" i="7"/>
  <c r="G28" i="7"/>
  <c r="I27" i="7"/>
  <c r="I25" i="7"/>
  <c r="J31" i="7"/>
  <c r="J29" i="7"/>
  <c r="H31" i="7"/>
  <c r="G31" i="7"/>
  <c r="H30" i="7"/>
  <c r="G30" i="7"/>
  <c r="H29" i="7"/>
  <c r="G29" i="7"/>
  <c r="H28" i="7"/>
  <c r="J27" i="7"/>
  <c r="J25" i="7"/>
  <c r="G24" i="7"/>
  <c r="H27" i="7"/>
  <c r="G27" i="7"/>
  <c r="H26" i="7"/>
  <c r="G26" i="7"/>
  <c r="H25" i="7"/>
  <c r="G25" i="7"/>
  <c r="H24" i="7"/>
  <c r="P22" i="7"/>
  <c r="P21" i="7"/>
  <c r="P20" i="7"/>
  <c r="K20" i="7"/>
  <c r="U24" i="7" s="1"/>
  <c r="L23" i="7"/>
  <c r="K23" i="7"/>
  <c r="L22" i="7"/>
  <c r="K22" i="7"/>
  <c r="L21" i="7"/>
  <c r="K21" i="7"/>
  <c r="L20" i="7"/>
  <c r="I23" i="7"/>
  <c r="I21" i="7"/>
  <c r="T23" i="7"/>
  <c r="S23" i="7"/>
  <c r="R23" i="7"/>
  <c r="Q23" i="7"/>
  <c r="P23" i="7"/>
  <c r="T22" i="7"/>
  <c r="S22" i="7"/>
  <c r="R22" i="7"/>
  <c r="Q22" i="7"/>
  <c r="T21" i="7"/>
  <c r="S21" i="7"/>
  <c r="R21" i="7"/>
  <c r="Q21" i="7"/>
  <c r="T20" i="7"/>
  <c r="S20" i="7"/>
  <c r="R20" i="7"/>
  <c r="Q20" i="7"/>
  <c r="J23" i="7"/>
  <c r="J21" i="7"/>
  <c r="G20" i="7"/>
  <c r="H23" i="7"/>
  <c r="G23" i="7"/>
  <c r="H22" i="7"/>
  <c r="G22" i="7"/>
  <c r="H21" i="7"/>
  <c r="G21" i="7"/>
  <c r="H20" i="7"/>
  <c r="C20" i="7"/>
  <c r="B9" i="7"/>
  <c r="D10" i="7"/>
  <c r="M10" i="7"/>
  <c r="O9" i="7"/>
  <c r="C18" i="8"/>
  <c r="F17" i="8"/>
  <c r="H34" i="8" s="1"/>
  <c r="H6" i="8"/>
  <c r="H5" i="8"/>
  <c r="H4" i="8"/>
  <c r="H3" i="8"/>
  <c r="B11" i="8"/>
  <c r="U20" i="7" l="1"/>
  <c r="X15" i="6"/>
  <c r="R26" i="6" s="1"/>
  <c r="X16" i="6"/>
  <c r="X14" i="6"/>
  <c r="H26" i="6" s="1"/>
  <c r="X13" i="6"/>
  <c r="I25" i="6" s="1"/>
  <c r="F5" i="6"/>
  <c r="AD8" i="4"/>
  <c r="AB8" i="4"/>
  <c r="Z8" i="4"/>
  <c r="X8" i="4"/>
  <c r="U8" i="4"/>
  <c r="R8" i="4"/>
  <c r="O8" i="4"/>
  <c r="K8" i="4"/>
  <c r="I8" i="4"/>
  <c r="B8" i="4"/>
  <c r="U16" i="3"/>
  <c r="I15" i="3"/>
  <c r="O10" i="3"/>
  <c r="P12" i="3"/>
  <c r="V11" i="3"/>
  <c r="N13" i="3"/>
  <c r="X18" i="2"/>
  <c r="X17" i="2"/>
  <c r="R10" i="2"/>
  <c r="AB9" i="2"/>
  <c r="G9" i="2"/>
</calcChain>
</file>

<file path=xl/sharedStrings.xml><?xml version="1.0" encoding="utf-8"?>
<sst xmlns="http://schemas.openxmlformats.org/spreadsheetml/2006/main" count="313" uniqueCount="226">
  <si>
    <t xml:space="preserve">અન્વયે જૂની પેન્શન યોજનાની પાત્રતા ધરાવતા કર્મચારીઓ માટે આપવાનું થતું બાહેંધરી પત્રક </t>
  </si>
  <si>
    <t xml:space="preserve">બાંહેધરી પત્રક - ૧ </t>
  </si>
  <si>
    <t>પત્રક - ગ  (બાંહેધરીના નમુના)</t>
  </si>
  <si>
    <t xml:space="preserve">હુ શ્રી/શ્રીમતી </t>
  </si>
  <si>
    <t>તા.</t>
  </si>
  <si>
    <t>ના રોજ વયનિવૃત થયેલ છું તેમજ મને મારા PRAN</t>
  </si>
  <si>
    <t xml:space="preserve">ખાતામાં જમા </t>
  </si>
  <si>
    <t xml:space="preserve">નાણા વિભાગ ,ગુજરાત સરકારના ઠરાવ ક્રમાંક :નવપ/૧૦/૨૦૨૦/ઓ-૬૪૦/પી,તા.૧૬/૦૪/૨૦૨૫ </t>
  </si>
  <si>
    <t xml:space="preserve">રકમનું આખરી ચુકવણું થયેલ છે. નાણા વિભાગના ઠરાવ ક્રમાંક:નવપ/૧૦/૨૦૨૦/ઓ-૬૪૦/પી,તા.૧૬/૦૪/૨૦૨૫ </t>
  </si>
  <si>
    <t xml:space="preserve">અન્વયે  મારો  સમાવેશ  જૂની પેન્શન યોજના અંતર્ગત થયેલ હોય ,  મને  NPS અંતર્ગત  ચૂકવાયેલ  રકમ  પૈકી </t>
  </si>
  <si>
    <t xml:space="preserve">સરકારશ્રીના  ફાળા પર  મળેલ  એન્યુટીની  રકમ  મને  મળવાપાત્ર  નિવૃત્તિ  વિષયક  લાભોમાંથી  સરકારશ્રીમાં </t>
  </si>
  <si>
    <t>વસુલાત તરીકે પરત લેવા બાંહેધરી આપું છું.</t>
  </si>
  <si>
    <t xml:space="preserve">કર્મચારીની સહી :- </t>
  </si>
  <si>
    <t>કર્મચારીનું પૂરું નામ :-</t>
  </si>
  <si>
    <t xml:space="preserve">હોદ્દો  :- </t>
  </si>
  <si>
    <t xml:space="preserve">પ્રમાણિત કર્યું </t>
  </si>
  <si>
    <t xml:space="preserve">અન્વયે જૂની પેન્શન યોજનાની પાત્રતા ધરાવતા કર્મચારીઓ જે નિવૃત્તિ પછી અવસાન પામેલ હોય તેમના </t>
  </si>
  <si>
    <t xml:space="preserve">વારસદારોએ આપવાનું થતું બાંહેધરી પત્રક </t>
  </si>
  <si>
    <t>બાંહેધરી પત્રક - ૨</t>
  </si>
  <si>
    <t xml:space="preserve">મારા </t>
  </si>
  <si>
    <t xml:space="preserve">સ્વ.શ્રી </t>
  </si>
  <si>
    <t xml:space="preserve"> કે જેઓ તા. </t>
  </si>
  <si>
    <t>ના રોજ વયનિવૃત થયેલ હતા તેઓનું તા.</t>
  </si>
  <si>
    <t xml:space="preserve">ના રોજ અવસાન થયેલ છે.તેઓના </t>
  </si>
  <si>
    <t>એન.પી.એસ. અંતર્ગત PRAN</t>
  </si>
  <si>
    <t xml:space="preserve">રકમનું આખરી ચુકવણું થયેલ છે. નાણા વિભાગના ઠરાવ ક્રમાંક:નવપ/૧૦/૨૦૨૦/ઓ-૬૪૦/પી,તા.-૦૮/૧૧/૨૦૨૪ </t>
  </si>
  <si>
    <t xml:space="preserve">અન્વયે સ્વ.શ્રી </t>
  </si>
  <si>
    <t>નો</t>
  </si>
  <si>
    <t xml:space="preserve"> સમાવેશ  જૂની પેન્શન યોજના અંતર્ગત થયેલ છે જેથી સ્વ.શ્રી   </t>
  </si>
  <si>
    <t xml:space="preserve">ને અથવા તેઓના વારસદારને </t>
  </si>
  <si>
    <t xml:space="preserve">NPS અંતર્ગત  ચૂકવાયેલ  રકમ  પૈકી  સરકારશ્રીના  ફાળા તેમજ તેના પરના વળતરની રકમ તથા સરકારશ્રીના </t>
  </si>
  <si>
    <t xml:space="preserve">ફાળા પર મળેલ  એન્યુટીની  રકમ  મને  મળવાપાત્ર  નિવૃત્તિ  વિષયક  લાભોમાંથી  સરકારશ્રીમાં વસુલાત </t>
  </si>
  <si>
    <t>તરીકે પરત લેવા બાંહેધરી આપું છું.</t>
  </si>
  <si>
    <t>Name of Applicant</t>
  </si>
  <si>
    <t>office Designation</t>
  </si>
  <si>
    <t>Office to Which attached if on deputation state the parent dept. Govt also</t>
  </si>
  <si>
    <t>Service to which the applicant belongs</t>
  </si>
  <si>
    <t xml:space="preserve">Whether the applicant's service is pensionable or not </t>
  </si>
  <si>
    <t>Whether the applicant is permanent / temporary or re-employed  if temporary Give the date of commencement of service</t>
  </si>
  <si>
    <t>Date of emolumnet per menseem</t>
  </si>
  <si>
    <t xml:space="preserve">if subscribe to any other fund the name of such fund </t>
  </si>
  <si>
    <t>whether the applicant has family or not</t>
  </si>
  <si>
    <t>Remarks</t>
  </si>
  <si>
    <t xml:space="preserve">અરજદારનું નામ </t>
  </si>
  <si>
    <t xml:space="preserve">હોદ્દો </t>
  </si>
  <si>
    <t xml:space="preserve">કઈ કચેરીમાં છે ? ડેપ્યુટેશન પર હોય તે મૂળ ખાતા તેમજ સરકારની વિગત જણાવવી </t>
  </si>
  <si>
    <t>અરજદાર કઈ સેવામાં છે?</t>
  </si>
  <si>
    <t>અરજદારની નોકરી પેન્શનપાત્ર છે કે કેમ ?</t>
  </si>
  <si>
    <t xml:space="preserve">અરજદાર કાયમી હંગામી કે ફરી નોકરી પર લેવાયેલ છે? હંગામી હોય તો નોકરી શરુ કર્યા તારીખ દર્શાવવી </t>
  </si>
  <si>
    <t xml:space="preserve">મળતરની વાર્ષિક આવક </t>
  </si>
  <si>
    <t xml:space="preserve">ફાળાની માસિક આવક </t>
  </si>
  <si>
    <t xml:space="preserve">બીજા કોઈ ફંડ માં બચતદાર હોય તો તે ફંડનું નામ દર્શાવવું </t>
  </si>
  <si>
    <t xml:space="preserve">અરજદાર કુટુંબ ધરાવે છે કે કેમ </t>
  </si>
  <si>
    <t>Rate of subriptiont per menseem</t>
  </si>
  <si>
    <t>account number to be aloted by the accounts office</t>
  </si>
  <si>
    <t xml:space="preserve">હિસાબ અધિકારી તરફથી અપાનારો ખાતા નંબર </t>
  </si>
  <si>
    <t xml:space="preserve">વિશેષ નોંધ </t>
  </si>
  <si>
    <t xml:space="preserve">પત્રક - ઘ </t>
  </si>
  <si>
    <r>
      <t>Application for admission to the</t>
    </r>
    <r>
      <rPr>
        <b/>
        <u/>
        <sz val="11"/>
        <color theme="1"/>
        <rFont val="Calibri"/>
        <family val="2"/>
        <scheme val="minor"/>
      </rPr>
      <t xml:space="preserve">                                         </t>
    </r>
    <r>
      <rPr>
        <b/>
        <sz val="11"/>
        <color theme="1"/>
        <rFont val="Calibri"/>
        <family val="2"/>
        <scheme val="minor"/>
      </rPr>
      <t xml:space="preserve">  Provident Fund </t>
    </r>
  </si>
  <si>
    <t>Gen 99 e &amp; G (revises)
જન ૯૯ ઈ અને જી ( સુધારેલ)</t>
  </si>
  <si>
    <t xml:space="preserve">to be submited to duplicate </t>
  </si>
  <si>
    <t>( બે નકલો મોકલવી)</t>
  </si>
  <si>
    <t xml:space="preserve">A form of nomination in the prescribed form duly filled is in encloted </t>
  </si>
  <si>
    <t xml:space="preserve">નિયત નમુના મુજબ બરાબર ભરેલું નિયમ ફોર્મ આ સાથે સામેલ છે </t>
  </si>
  <si>
    <t>Date</t>
  </si>
  <si>
    <t>Enclosure</t>
  </si>
  <si>
    <t>Station</t>
  </si>
  <si>
    <t xml:space="preserve">સ્થળ </t>
  </si>
  <si>
    <t xml:space="preserve">તારીખ </t>
  </si>
  <si>
    <t xml:space="preserve">બીડાણ </t>
  </si>
  <si>
    <t>Signature of applicant</t>
  </si>
  <si>
    <t xml:space="preserve">અરજદારની સહી </t>
  </si>
  <si>
    <t>Signature of Head Office</t>
  </si>
  <si>
    <r>
      <t xml:space="preserve">Designation </t>
    </r>
    <r>
      <rPr>
        <b/>
        <sz val="9"/>
        <color theme="1"/>
        <rFont val="Calibri"/>
        <family val="2"/>
        <scheme val="minor"/>
      </rPr>
      <t>( હોદ્દો)</t>
    </r>
  </si>
  <si>
    <t xml:space="preserve">કચેરીના વડા સહી </t>
  </si>
  <si>
    <t xml:space="preserve">Returned with account number Alloted this number should be quoted in all correspondance connected there with </t>
  </si>
  <si>
    <t xml:space="preserve">ખાતા નંબર આપી પરત કર્યું તે અંગેના તમામ પત્ર વ્યવહાર માં આ નંબર ટાંકવો </t>
  </si>
  <si>
    <t xml:space="preserve">* information regarding date of birth should be given in column 12 </t>
  </si>
  <si>
    <t xml:space="preserve">*જન્મ તારીખને લગતી માહિત ખાતા નંબર 12 માં આપવી </t>
  </si>
  <si>
    <t xml:space="preserve">Designation </t>
  </si>
  <si>
    <r>
      <t xml:space="preserve">Signature </t>
    </r>
    <r>
      <rPr>
        <sz val="9"/>
        <color theme="1"/>
        <rFont val="Calibri"/>
        <family val="2"/>
        <scheme val="minor"/>
      </rPr>
      <t xml:space="preserve">(સહી) </t>
    </r>
  </si>
  <si>
    <r>
      <t xml:space="preserve">Designation </t>
    </r>
    <r>
      <rPr>
        <sz val="9"/>
        <color theme="1"/>
        <rFont val="Calibri"/>
        <family val="2"/>
        <scheme val="minor"/>
      </rPr>
      <t>(હોદ્દો)</t>
    </r>
  </si>
  <si>
    <t>(Enclosure to Finance Department Resolution No : NVP/10/2020/0-640/P , Date: 16/04/2025)</t>
  </si>
  <si>
    <t>OPTION TO AVAIL BENEFITS OF PENSION SCHEME UNDER GUJARAT CIVIL SERVICES (PENSION) RULE 2002</t>
  </si>
  <si>
    <t xml:space="preserve">I , </t>
  </si>
  <si>
    <t xml:space="preserve">hereby elect option to avail benefits of pension </t>
  </si>
  <si>
    <t xml:space="preserve">scheme under Gujarat Cicil Services (Pension) Rules 2002 or in case of Non-Government Grant </t>
  </si>
  <si>
    <t xml:space="preserve">in aid institutions Pensionary benefits as applicable / Notified by various administrative </t>
  </si>
  <si>
    <t xml:space="preserve">departments with the approval of Finance Department </t>
  </si>
  <si>
    <t>l</t>
  </si>
  <si>
    <t>Signature of Government /Non-Government servant/subscriber</t>
  </si>
  <si>
    <t>Name :</t>
  </si>
  <si>
    <t>Designation :</t>
  </si>
  <si>
    <t>Office in which employed :</t>
  </si>
  <si>
    <t>Mobile No :</t>
  </si>
  <si>
    <t>Place :</t>
  </si>
  <si>
    <t>Date :</t>
  </si>
  <si>
    <t xml:space="preserve">This option supersedes any other option made by me earlier </t>
  </si>
  <si>
    <t xml:space="preserve"> ( To be filled in by Head of Office or authorised Gazetted Officer)</t>
  </si>
  <si>
    <t xml:space="preserve">Receive the option dated </t>
  </si>
  <si>
    <t>under Gujarat Civil Services (pension) Rule,2002 or</t>
  </si>
  <si>
    <t xml:space="preserve">in case  of  Non-Government  Grant  in  aid  instituion  Pension   benefits  as   decided  by  various </t>
  </si>
  <si>
    <t xml:space="preserve">administrative   departments   with   the   approval     of    finance    Department    made    by </t>
  </si>
  <si>
    <t xml:space="preserve">Shri/Smt./Kumari </t>
  </si>
  <si>
    <t xml:space="preserve">office </t>
  </si>
  <si>
    <t xml:space="preserve">Entry of receipt of option has been made in page </t>
  </si>
  <si>
    <t>Volume</t>
  </si>
  <si>
    <t>of Service</t>
  </si>
  <si>
    <t xml:space="preserve">Book </t>
  </si>
  <si>
    <t>Signature</t>
  </si>
  <si>
    <t xml:space="preserve">Name and Designation of Head Of Office or authorized Gazetted Officer with seal </t>
  </si>
  <si>
    <t xml:space="preserve">Date of receipt </t>
  </si>
  <si>
    <t xml:space="preserve">The receiving Officer will fill the above information and return a duly signed copy of the </t>
  </si>
  <si>
    <t xml:space="preserve">complete Form to the Government servant who should keep it in safe custody so that it may </t>
  </si>
  <si>
    <t>come into the possession of the benesiciaries in the event of his / her death /invalidation</t>
  </si>
  <si>
    <r>
      <t xml:space="preserve">sGFPlJP;P9PS|DF\S’0L5L5Lv!_))v$)&amp;v)$%Fs$fv5L4TF Z#v&amp;vZ___ GM OSZMv#f 
</t>
    </r>
    <r>
      <rPr>
        <u/>
        <sz val="14"/>
        <color indexed="8"/>
        <rFont val="LMG-Arun"/>
      </rPr>
      <t>VF OMD"G]\ 5'Q9GLvZ VF 5'Q9GL 5FK/ H KF5[,]\ CMJ]\ HM.V</t>
    </r>
    <r>
      <rPr>
        <sz val="14"/>
        <color indexed="8"/>
        <rFont val="LMG-Arun"/>
      </rPr>
      <t xml:space="preserve">[      </t>
    </r>
  </si>
  <si>
    <t xml:space="preserve">            </t>
  </si>
  <si>
    <t>GL SR[ZLDF\qXF/FDF\</t>
  </si>
  <si>
    <t xml:space="preserve">AHFJTF C]\ </t>
  </si>
  <si>
    <t xml:space="preserve">                VFYL GLR[ H6FjIF 5|DF6[GL ZSD DG[ R}SJJF5F+ YFI T[ 5C[,F\ VYJF R}SJJF5F+ Y. CMI 56 R}SJJDF\ VFJL G CMI VG[ DF~\ VJ;FG YFI T[ 5\|;U[ T[ ZSD DFZF S]8]\AGF GLR[GF ;eIMG[ D/[ T[JL lGI]lST S~\ K]\ </t>
  </si>
  <si>
    <t>!P</t>
  </si>
  <si>
    <t xml:space="preserve">;FDFgI ElJQI lGlW lGIDM C[9/GF DFZF ElJQI lGlW BFTFDF\ HDF CMI T[ ZSD P </t>
  </si>
  <si>
    <t>ZP</t>
  </si>
  <si>
    <t>H]Y lJDF IMHGF C[9/ D/JF5F+ ZSDP</t>
  </si>
  <si>
    <t>#P</t>
  </si>
  <si>
    <t>;]WFZ[, 5[gXGGF lGIDM C[9/ D/JF5F+ 5[gXG4 U[|rI].8L4D'tI]v;CvlGJ'lT U[|rI].8L VG[ ~5F\TZ 5[gXGGL ZSD</t>
  </si>
  <si>
    <t>$P</t>
  </si>
  <si>
    <t xml:space="preserve">VJ;FG ;DI[ ,[6L VG[ D/JF5F+ 5[gXG 5UFZ VG[ EyYFGL ZSD VF lGI]lSTGL TFZLB 5C[,F VF5[,L lGI]lST q lGI]lSTVM ZN U6JF lJG\TL   </t>
  </si>
  <si>
    <t xml:space="preserve">S|D </t>
  </si>
  <si>
    <t xml:space="preserve">lGI]lST q lGI]lSTVMG]\  
GFD 
VG[ 
5]~\ ;ZGFD]\          </t>
  </si>
  <si>
    <t xml:space="preserve">ARTNFZ ;FY[G]\ ;U56 </t>
  </si>
  <si>
    <t xml:space="preserve">lGI]lSTGL pdFZ VG[ HgD TFZLB </t>
  </si>
  <si>
    <t xml:space="preserve">NZ[S lGI]lSTG[ VF5JF5F+ lC:;M s8SFDF\f </t>
  </si>
  <si>
    <t xml:space="preserve">H[ VFSl:DS W8GF AGTF lGI]lST5+ VDFgI 9Z[ T[ VFSl:DS W8GF </t>
  </si>
  <si>
    <t xml:space="preserve">ARTNFZGL 5C[,F\ lGI]lSTG]\ D'tI] YFI T[JF 5|;\U[ lGI]lSTGM CS H[ jIlSTv jIlSTVMG[ D/[ T[DGF GFD4;ZGFD]\ VG[ ;U56 </t>
  </si>
  <si>
    <t>NZ[S lGI]lSTG[ D/JF 5F+ lC:;M 
s8SFDF\f</t>
  </si>
  <si>
    <t>VG];\WFG 5'Q9 G\ Z p5Z</t>
  </si>
  <si>
    <t>5'Q9 G\vZ</t>
  </si>
  <si>
    <t>;G[</t>
  </si>
  <si>
    <t>GF</t>
  </si>
  <si>
    <t>DlCGF GL</t>
  </si>
  <si>
    <t>TFZLB</t>
  </si>
  <si>
    <t>s!f</t>
  </si>
  <si>
    <t xml:space="preserve">ARTNFZGL ;CL </t>
  </si>
  <si>
    <t>A[ ;F1FL GL ;CL</t>
  </si>
  <si>
    <t>sZf</t>
  </si>
  <si>
    <t>sDM8F V1FZMDF\ GFDf</t>
  </si>
  <si>
    <t xml:space="preserve"> GFD</t>
  </si>
  <si>
    <t xml:space="preserve"> ;CL</t>
  </si>
  <si>
    <t>;ZGFD]\ov</t>
  </si>
  <si>
    <t xml:space="preserve">SR[ZLGF J0FGL ;CL VG[ CMNM </t>
  </si>
  <si>
    <t xml:space="preserve">GM\Wov </t>
  </si>
  <si>
    <t xml:space="preserve">SD"RFZL GMSZL NZdIFG VF lGI]lSTDF\ O[ZOFZ SZL XSX[ VG[[ T[ 5|\;U[ T[G[ GJL lGI]lST VF5JFGL ZC[X[ VFJL GJL lGI]lST SR[ZLDF\ D?IF AFN T[GF SR[ZLGF J0FGL ;CL YI[ T[ VD,DF\ VFJX[ VG[ tIFZAFN T[G[ ;lJ"; A]SDF\ RM8F0JFGL ZC[X[P                      </t>
  </si>
  <si>
    <t>SR[ZLGM l;SSM</t>
  </si>
  <si>
    <t xml:space="preserve">ક્રમ </t>
  </si>
  <si>
    <t>કર્મચારીનું નામ (ગુજરાતીમાં)</t>
  </si>
  <si>
    <t>કર્મચારીનું નામ (અંગ્રેજી કેપિટલમાં)</t>
  </si>
  <si>
    <t xml:space="preserve">કઈ કચેરીમાં છે ? અંગ્રેજી માં </t>
  </si>
  <si>
    <t>હોદ્દો (ગુજરાતીમાં)</t>
  </si>
  <si>
    <t>હોદ્દો (અંગ્રેજીમાં)</t>
  </si>
  <si>
    <t xml:space="preserve">અરજદાર કઈ સેવામાં છે? (અંગ્રેજીમાં </t>
  </si>
  <si>
    <t>PRAN NO</t>
  </si>
  <si>
    <t xml:space="preserve">શાળાનું નામ </t>
  </si>
  <si>
    <t xml:space="preserve">SCHOOL NAME </t>
  </si>
  <si>
    <t>ASST.TEACHER</t>
  </si>
  <si>
    <t xml:space="preserve">વય નિવૃત હોય તો તારીખ </t>
  </si>
  <si>
    <t xml:space="preserve">મૃત્યુ  હોય તો તારીખ </t>
  </si>
  <si>
    <t>MOBILE NO</t>
  </si>
  <si>
    <t>ભાદરકા રમેશકુમાર નાથાભાઈ</t>
  </si>
  <si>
    <t>BHADARKA RAMESHKUMAR NATHABHAI</t>
  </si>
  <si>
    <t>આચાર્ય</t>
  </si>
  <si>
    <t>PRINCIPAL</t>
  </si>
  <si>
    <t>SHRI N.J.JAVIYA VIDHYA MANDIR-LIMBUDA</t>
  </si>
  <si>
    <t>પ્રતિશ્રી,</t>
  </si>
  <si>
    <t>આભાર સહ,</t>
  </si>
  <si>
    <t>આપનો વિશ્વાસુ</t>
  </si>
  <si>
    <t xml:space="preserve">                              (ઉપાડ અને ચુકવણા અધિકારી /ખાતાના વડા )</t>
  </si>
  <si>
    <t xml:space="preserve">                                (ઉપાડ અને ચુકવણા અધિકારી /ખાતાના વડા )</t>
  </si>
  <si>
    <t>FORM - A</t>
  </si>
  <si>
    <t>LIMBUDA</t>
  </si>
  <si>
    <t xml:space="preserve">શ્રી એન.જે.જાવિયા વિદ્યા મંદિર-લીંબુડા </t>
  </si>
  <si>
    <r>
      <rPr>
        <b/>
        <u/>
        <sz val="12"/>
        <color rgb="FFFF0066"/>
        <rFont val="Calibri"/>
        <family val="2"/>
        <scheme val="minor"/>
      </rPr>
      <t xml:space="preserve">                                         </t>
    </r>
    <r>
      <rPr>
        <b/>
        <sz val="12"/>
        <color rgb="FFFF0066"/>
        <rFont val="Calibri"/>
        <family val="2"/>
        <scheme val="minor"/>
      </rPr>
      <t xml:space="preserve">  પ્રોવિડન્ટ ફંડમાં જોડાવવા માટેની અરજી  </t>
    </r>
  </si>
  <si>
    <r>
      <t xml:space="preserve">વિષય :- નવી વર્ધિત પેન્શન </t>
    </r>
    <r>
      <rPr>
        <b/>
        <sz val="12"/>
        <color rgb="FFFF0000"/>
        <rFont val="Calibri"/>
        <family val="2"/>
        <scheme val="minor"/>
      </rPr>
      <t>(NPS)</t>
    </r>
    <r>
      <rPr>
        <b/>
        <sz val="11"/>
        <color rgb="FFFF0000"/>
        <rFont val="Calibri"/>
        <family val="2"/>
        <scheme val="minor"/>
      </rPr>
      <t xml:space="preserve"> યોજના માંથી જુની પેન્શન યોજના</t>
    </r>
    <r>
      <rPr>
        <b/>
        <sz val="12"/>
        <color rgb="FFFF0000"/>
        <rFont val="Calibri"/>
        <family val="2"/>
        <scheme val="minor"/>
      </rPr>
      <t xml:space="preserve"> (OPS)</t>
    </r>
    <r>
      <rPr>
        <b/>
        <sz val="11"/>
        <color rgb="FFFF0000"/>
        <rFont val="Calibri"/>
        <family val="2"/>
        <scheme val="minor"/>
      </rPr>
      <t xml:space="preserve"> માં સમાવેશ કરવા બાબત.</t>
    </r>
  </si>
  <si>
    <t xml:space="preserve">સંદર્ભ: ગુજરાત સરકારના નાણા વિભાગના ઠરાવ ક્રમાંક :નવપ/૧૦/૨૦૨૦/ઓ-૬૪૦/પી,તા.૧૧/૦૮/૨૦૨૪ </t>
  </si>
  <si>
    <t xml:space="preserve">          તથા તા.૧૬/૦૪/૨૦૨૫ ની વિગતવાર સૂચનાઓ અનુસાર </t>
  </si>
  <si>
    <t xml:space="preserve">                                    જયભારત સાથે ઉપરોક્ત વિષય અને સંદર્ભના અનુસંધાને જણાવવાનું કે ઉપરોક્ત </t>
  </si>
  <si>
    <t>હોદ્દો</t>
  </si>
  <si>
    <r>
      <t>નવી વર્ધિત પેન્શન (</t>
    </r>
    <r>
      <rPr>
        <sz val="12"/>
        <color theme="1"/>
        <rFont val="Calibri"/>
        <family val="2"/>
        <scheme val="minor"/>
      </rPr>
      <t>NPS)</t>
    </r>
    <r>
      <rPr>
        <sz val="11"/>
        <color theme="1"/>
        <rFont val="Calibri"/>
        <family val="2"/>
        <scheme val="minor"/>
      </rPr>
      <t xml:space="preserve"> યોજના માંથી જુની પેન્શન યોજના </t>
    </r>
    <r>
      <rPr>
        <sz val="12"/>
        <color theme="1"/>
        <rFont val="Calibri"/>
        <family val="2"/>
        <scheme val="minor"/>
      </rPr>
      <t>(OPS)</t>
    </r>
  </si>
  <si>
    <t xml:space="preserve"> સંદર્ભ દર્શિત ઠરાવોના આધારે હું..</t>
  </si>
  <si>
    <t xml:space="preserve">આપુ છું અને તેના અનુસંધાને આ પત્રની સાથે જનરલ પ્રોવિડન્ટ ફંડ(GPF)માં જોડવા માટે પત્રક-ઘ માં અરજી તથા </t>
  </si>
  <si>
    <t>વારસદારોની નિયુક્તિ માટે સામાન્ય નિયુક્તિ ફોર્મ-૧ ભરીને આપુ છું. જરૂર પડયે જરૂરી બાંહેધરી આપવા માટે</t>
  </si>
  <si>
    <t>સમાવવા માટેની આનુસંગિક કાર્યવાહી કરવા આપ સાહેબશ્રીને નમ્ર વિનંતી કરું છું.</t>
  </si>
  <si>
    <t>બિડાણ:</t>
  </si>
  <si>
    <t>(૨) જનરલ પ્રોવિડન્ટ ફંડ(GPF)માં જોડવા માટે પત્રક-ઘ માં અરજી</t>
  </si>
  <si>
    <t xml:space="preserve">(૩)સામાન્ય નિયુક્તિ ફોર્મ-૧ </t>
  </si>
  <si>
    <t>(૧) વિકલ્પ ફોર્મ-A</t>
  </si>
  <si>
    <t>પ્રમુખશ્રી/આચાર્યશ્રી</t>
  </si>
  <si>
    <t>તા.માણાવદર,જિ.જુનાગઢ</t>
  </si>
  <si>
    <t>TA:MANAVADAR,DIST:JUNAGADH</t>
  </si>
  <si>
    <r>
      <rPr>
        <sz val="16"/>
        <color theme="1"/>
        <rFont val="Calibri"/>
        <family val="2"/>
        <scheme val="minor"/>
      </rPr>
      <t xml:space="preserve"> :: </t>
    </r>
    <r>
      <rPr>
        <u/>
        <sz val="16"/>
        <color theme="1"/>
        <rFont val="Calibri"/>
        <family val="2"/>
        <scheme val="minor"/>
      </rPr>
      <t>કર્મચારીની અરજી</t>
    </r>
    <r>
      <rPr>
        <sz val="16"/>
        <color theme="1"/>
        <rFont val="Calibri"/>
        <family val="2"/>
        <scheme val="minor"/>
      </rPr>
      <t xml:space="preserve"> ::</t>
    </r>
  </si>
  <si>
    <t>પટેલ ભાવનાબેન ઠાકરશીભાઈ</t>
  </si>
  <si>
    <t>PATEL BHAVNABEN THAKRSHIBHAI</t>
  </si>
  <si>
    <t>ASST. TEACHER</t>
  </si>
  <si>
    <t>માકડીયા શૈલેષકુમાર મનસુખભાઈ</t>
  </si>
  <si>
    <t>હેરભા રસીલાબેન દેશાભાઈ</t>
  </si>
  <si>
    <t>MAKADIYA SHAILESHKUMAR MANSUKHBHAI</t>
  </si>
  <si>
    <t>HERBHA RASILABEN DESHABHAI</t>
  </si>
  <si>
    <t xml:space="preserve">ઉદ્યોગ શિક્ષક </t>
  </si>
  <si>
    <t>CRAFT TEACHER</t>
  </si>
  <si>
    <t>નિયુક્તિ ફોર્મ વિગતો</t>
  </si>
  <si>
    <t>પ્રથમ નિયુક્તિનું નામ</t>
  </si>
  <si>
    <t>સરનામું</t>
  </si>
  <si>
    <t>ઉમર</t>
  </si>
  <si>
    <t>જન્મ તારીખ</t>
  </si>
  <si>
    <t>હિસ્સો</t>
  </si>
  <si>
    <t>બીજા નિયુક્તિનું નામ</t>
  </si>
  <si>
    <t>ત્રીજા નિયુક્તિનું નામ</t>
  </si>
  <si>
    <t>સગપણ</t>
  </si>
  <si>
    <t>શ્રી એન.જે.જાવિયા વિદ્યા મંદિર-લીંબુડા</t>
  </si>
  <si>
    <t>મૃત્યુ</t>
  </si>
  <si>
    <t>ગાંડપણ</t>
  </si>
  <si>
    <r>
      <t xml:space="preserve">તૈયાર છું.ઉપરોક્ત બાબતોને ધ્યાને લઈને નવી વર્ધિત પેન્શન </t>
    </r>
    <r>
      <rPr>
        <sz val="12"/>
        <color theme="1"/>
        <rFont val="Calibri"/>
        <family val="2"/>
        <scheme val="minor"/>
      </rPr>
      <t>(NPS)</t>
    </r>
    <r>
      <rPr>
        <sz val="11"/>
        <color theme="1"/>
        <rFont val="Calibri"/>
        <family val="2"/>
        <scheme val="minor"/>
      </rPr>
      <t xml:space="preserve"> યોજના માંથી જુની પેન્શન યોજના </t>
    </r>
    <r>
      <rPr>
        <sz val="12"/>
        <color theme="1"/>
        <rFont val="Calibri"/>
        <family val="2"/>
        <scheme val="minor"/>
      </rPr>
      <t>(OPS</t>
    </r>
    <r>
      <rPr>
        <sz val="11"/>
        <color theme="1"/>
        <rFont val="Calibri"/>
        <family val="2"/>
        <scheme val="minor"/>
      </rPr>
      <t>)માં</t>
    </r>
  </si>
  <si>
    <r>
      <t xml:space="preserve">માં સમાવવા માટે પાત્રતા ધરાવું છું. તથા  જુની પેન્શન યોજના </t>
    </r>
    <r>
      <rPr>
        <sz val="12"/>
        <color theme="1"/>
        <rFont val="Calibri"/>
        <family val="2"/>
        <scheme val="minor"/>
      </rPr>
      <t>(OPS)</t>
    </r>
    <r>
      <rPr>
        <sz val="11"/>
        <color theme="1"/>
        <rFont val="Calibri"/>
        <family val="2"/>
        <scheme val="minor"/>
      </rPr>
      <t>માં જોડવા માટે હું મારો વિકલ્પ ફોર્મ-</t>
    </r>
    <r>
      <rPr>
        <sz val="14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માં</t>
    </r>
    <r>
      <rPr>
        <sz val="14"/>
        <color theme="1"/>
        <rFont val="Calibri"/>
        <family val="2"/>
        <scheme val="minor"/>
      </rPr>
      <t xml:space="preserve"> </t>
    </r>
  </si>
  <si>
    <t xml:space="preserve">મદદનિશ શિક્ષક </t>
  </si>
  <si>
    <t xml:space="preserve">તારીખ : </t>
  </si>
  <si>
    <t>લીંબુડા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</si>
</sst>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7000000]dd/mm/yyyy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Wingdings"/>
      <charset val="2"/>
    </font>
    <font>
      <sz val="14"/>
      <color theme="1"/>
      <name val="LMG-Arun"/>
    </font>
    <font>
      <u/>
      <sz val="14"/>
      <color indexed="8"/>
      <name val="LMG-Arun"/>
    </font>
    <font>
      <sz val="14"/>
      <color indexed="8"/>
      <name val="LMG-Arun"/>
    </font>
    <font>
      <sz val="12"/>
      <color theme="1"/>
      <name val="LMG-Arun"/>
    </font>
    <font>
      <sz val="11"/>
      <color theme="1"/>
      <name val="LMG-Arun"/>
    </font>
    <font>
      <sz val="10"/>
      <color theme="1"/>
      <name val="LMG-Arun"/>
    </font>
    <font>
      <sz val="18"/>
      <color theme="1"/>
      <name val="Mr-GUJ1"/>
      <family val="2"/>
    </font>
    <font>
      <b/>
      <sz val="14"/>
      <color theme="1"/>
      <name val="Mr-GUJ1"/>
      <family val="2"/>
    </font>
    <font>
      <b/>
      <sz val="10"/>
      <color theme="1"/>
      <name val="LMG-Arun"/>
    </font>
    <font>
      <b/>
      <sz val="12"/>
      <color theme="1"/>
      <name val="LMG-Arun"/>
    </font>
    <font>
      <b/>
      <sz val="14"/>
      <color theme="1"/>
      <name val="LMG-Arun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33CC"/>
      <name val="Calibri"/>
      <family val="2"/>
      <scheme val="minor"/>
    </font>
    <font>
      <b/>
      <sz val="12"/>
      <color rgb="FF0033CC"/>
      <name val="Calibri"/>
      <family val="2"/>
      <scheme val="minor"/>
    </font>
    <font>
      <sz val="14"/>
      <color rgb="FFFF0066"/>
      <name val="LMG-Arun"/>
    </font>
    <font>
      <b/>
      <sz val="12"/>
      <color rgb="FFFF0066"/>
      <name val="Calibri"/>
      <family val="2"/>
      <scheme val="minor"/>
    </font>
    <font>
      <b/>
      <u/>
      <sz val="12"/>
      <color rgb="FFFF006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8" fillId="0" borderId="0" xfId="0" applyFont="1"/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Protection="1">
      <protection locked="0"/>
    </xf>
    <xf numFmtId="0" fontId="26" fillId="3" borderId="0" xfId="0" applyFont="1" applyFill="1" applyAlignment="1" applyProtection="1">
      <alignment horizontal="center" vertical="center"/>
      <protection locked="0"/>
    </xf>
    <xf numFmtId="0" fontId="25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28" fillId="0" borderId="15" xfId="0" quotePrefix="1" applyFont="1" applyBorder="1" applyAlignment="1">
      <alignment horizontal="center" vertical="center" wrapText="1"/>
    </xf>
    <xf numFmtId="0" fontId="0" fillId="0" borderId="2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6" xfId="0" applyBorder="1" applyProtection="1"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1" xfId="0" applyBorder="1" applyProtection="1">
      <protection locked="0"/>
    </xf>
    <xf numFmtId="0" fontId="14" fillId="0" borderId="0" xfId="0" applyFont="1" applyBorder="1"/>
    <xf numFmtId="0" fontId="14" fillId="0" borderId="22" xfId="0" applyFont="1" applyBorder="1" applyAlignment="1">
      <alignment vertic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0" xfId="0" applyBorder="1"/>
    <xf numFmtId="0" fontId="0" fillId="0" borderId="38" xfId="0" applyBorder="1"/>
    <xf numFmtId="0" fontId="14" fillId="0" borderId="37" xfId="0" applyFont="1" applyBorder="1"/>
    <xf numFmtId="0" fontId="14" fillId="0" borderId="38" xfId="0" applyFont="1" applyBorder="1"/>
    <xf numFmtId="0" fontId="14" fillId="0" borderId="37" xfId="0" applyFont="1" applyBorder="1" applyAlignment="1">
      <alignment horizontal="right"/>
    </xf>
    <xf numFmtId="0" fontId="14" fillId="0" borderId="37" xfId="0" applyFont="1" applyBorder="1" applyAlignment="1">
      <alignment horizontal="right" vertical="top"/>
    </xf>
    <xf numFmtId="0" fontId="17" fillId="2" borderId="41" xfId="0" applyFont="1" applyFill="1" applyBorder="1" applyAlignment="1">
      <alignment vertical="center"/>
    </xf>
    <xf numFmtId="0" fontId="19" fillId="2" borderId="42" xfId="0" applyFont="1" applyFill="1" applyBorder="1" applyAlignment="1">
      <alignment horizontal="center" vertical="center" wrapText="1"/>
    </xf>
    <xf numFmtId="0" fontId="14" fillId="0" borderId="49" xfId="0" applyFont="1" applyBorder="1"/>
    <xf numFmtId="0" fontId="14" fillId="0" borderId="50" xfId="0" applyFont="1" applyBorder="1"/>
    <xf numFmtId="0" fontId="18" fillId="2" borderId="42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7" xfId="0" applyFont="1" applyBorder="1" applyAlignment="1">
      <alignment vertical="justify" wrapText="1"/>
    </xf>
    <xf numFmtId="0" fontId="18" fillId="0" borderId="52" xfId="0" applyFont="1" applyBorder="1" applyAlignment="1">
      <alignment vertical="justify" wrapText="1"/>
    </xf>
    <xf numFmtId="0" fontId="18" fillId="0" borderId="53" xfId="0" applyFont="1" applyBorder="1" applyAlignment="1">
      <alignment vertical="justify" wrapText="1"/>
    </xf>
    <xf numFmtId="0" fontId="14" fillId="0" borderId="53" xfId="0" applyFont="1" applyBorder="1"/>
    <xf numFmtId="0" fontId="14" fillId="0" borderId="54" xfId="0" applyFont="1" applyBorder="1"/>
    <xf numFmtId="0" fontId="0" fillId="0" borderId="0" xfId="0" applyAlignment="1">
      <alignment vertical="center"/>
    </xf>
    <xf numFmtId="0" fontId="27" fillId="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2" fillId="0" borderId="58" xfId="0" applyFont="1" applyBorder="1"/>
    <xf numFmtId="0" fontId="2" fillId="0" borderId="60" xfId="0" applyFont="1" applyBorder="1" applyAlignment="1">
      <alignment horizontal="left" vertical="center"/>
    </xf>
    <xf numFmtId="0" fontId="0" fillId="0" borderId="58" xfId="0" applyFont="1" applyBorder="1" applyAlignment="1">
      <alignment vertical="center"/>
    </xf>
    <xf numFmtId="0" fontId="2" fillId="0" borderId="60" xfId="0" applyFont="1" applyBorder="1"/>
    <xf numFmtId="0" fontId="0" fillId="0" borderId="60" xfId="0" applyBorder="1"/>
    <xf numFmtId="0" fontId="0" fillId="0" borderId="60" xfId="0" applyFont="1" applyBorder="1"/>
    <xf numFmtId="0" fontId="0" fillId="0" borderId="58" xfId="0" applyBorder="1"/>
    <xf numFmtId="0" fontId="0" fillId="0" borderId="61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5" xfId="0" quotePrefix="1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 wrapText="1"/>
    </xf>
    <xf numFmtId="9" fontId="28" fillId="0" borderId="15" xfId="1" quotePrefix="1" applyFont="1" applyBorder="1" applyAlignment="1">
      <alignment horizontal="center" vertical="center" wrapText="1"/>
    </xf>
    <xf numFmtId="14" fontId="28" fillId="0" borderId="15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40" fillId="0" borderId="39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2" borderId="4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1" fillId="3" borderId="18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/>
      <protection locked="0"/>
    </xf>
    <xf numFmtId="0" fontId="31" fillId="3" borderId="19" xfId="0" applyFont="1" applyFill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31" fillId="5" borderId="15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1" fillId="6" borderId="15" xfId="0" applyFont="1" applyFill="1" applyBorder="1" applyAlignment="1" applyProtection="1">
      <alignment horizontal="center" vertical="center"/>
      <protection locked="0"/>
    </xf>
    <xf numFmtId="0" fontId="31" fillId="3" borderId="1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34" fillId="3" borderId="25" xfId="0" applyFont="1" applyFill="1" applyBorder="1" applyAlignment="1" applyProtection="1">
      <alignment horizontal="center" vertical="center" wrapText="1"/>
      <protection locked="0"/>
    </xf>
    <xf numFmtId="0" fontId="34" fillId="3" borderId="19" xfId="0" applyFont="1" applyFill="1" applyBorder="1" applyAlignment="1" applyProtection="1">
      <alignment horizontal="center" vertical="center" wrapText="1"/>
      <protection locked="0"/>
    </xf>
    <xf numFmtId="0" fontId="34" fillId="3" borderId="18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24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33" fillId="9" borderId="4" xfId="0" applyFont="1" applyFill="1" applyBorder="1" applyAlignment="1" applyProtection="1">
      <alignment horizontal="center"/>
      <protection locked="0"/>
    </xf>
    <xf numFmtId="0" fontId="33" fillId="9" borderId="5" xfId="0" applyFont="1" applyFill="1" applyBorder="1" applyAlignment="1" applyProtection="1">
      <alignment horizontal="center"/>
      <protection locked="0"/>
    </xf>
    <xf numFmtId="0" fontId="33" fillId="9" borderId="6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2" fillId="7" borderId="26" xfId="0" applyFont="1" applyFill="1" applyBorder="1" applyAlignment="1" applyProtection="1">
      <alignment horizontal="center" vertical="center"/>
      <protection locked="0"/>
    </xf>
    <xf numFmtId="0" fontId="32" fillId="7" borderId="27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horizontal="right" vertical="center"/>
      <protection locked="0"/>
    </xf>
    <xf numFmtId="0" fontId="38" fillId="0" borderId="31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9" fillId="8" borderId="27" xfId="0" applyFont="1" applyFill="1" applyBorder="1" applyAlignment="1" applyProtection="1">
      <alignment horizontal="center" vertical="center" wrapText="1"/>
      <protection locked="0"/>
    </xf>
    <xf numFmtId="0" fontId="9" fillId="8" borderId="2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center" vertical="center"/>
      <protection hidden="1"/>
    </xf>
    <xf numFmtId="0" fontId="36" fillId="0" borderId="1" xfId="0" applyFont="1" applyBorder="1" applyAlignment="1" applyProtection="1">
      <alignment horizontal="center" vertical="center" shrinkToFit="1"/>
      <protection hidden="1"/>
    </xf>
    <xf numFmtId="0" fontId="35" fillId="0" borderId="1" xfId="0" applyFont="1" applyBorder="1" applyAlignment="1" applyProtection="1">
      <alignment horizontal="center" vertical="center" shrinkToFit="1"/>
      <protection hidden="1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29" fillId="3" borderId="15" xfId="0" applyFont="1" applyFill="1" applyBorder="1" applyAlignment="1" applyProtection="1">
      <alignment horizontal="center"/>
      <protection locked="0"/>
    </xf>
    <xf numFmtId="0" fontId="30" fillId="0" borderId="1" xfId="0" applyFon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4" fontId="30" fillId="0" borderId="1" xfId="0" applyNumberFormat="1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9" fontId="43" fillId="0" borderId="16" xfId="1" applyFont="1" applyBorder="1" applyAlignment="1">
      <alignment horizontal="center" vertical="center" wrapText="1"/>
    </xf>
    <xf numFmtId="9" fontId="43" fillId="0" borderId="17" xfId="1" applyFont="1" applyBorder="1" applyAlignment="1">
      <alignment horizontal="center" vertical="center" wrapText="1"/>
    </xf>
    <xf numFmtId="9" fontId="43" fillId="0" borderId="23" xfId="1" applyFont="1" applyBorder="1" applyAlignment="1">
      <alignment horizontal="center" vertical="center" wrapText="1"/>
    </xf>
    <xf numFmtId="9" fontId="43" fillId="0" borderId="22" xfId="1" applyFont="1" applyBorder="1" applyAlignment="1">
      <alignment horizontal="center" vertical="center" wrapText="1"/>
    </xf>
    <xf numFmtId="9" fontId="43" fillId="0" borderId="20" xfId="1" applyFont="1" applyBorder="1" applyAlignment="1">
      <alignment horizontal="center" vertical="center" wrapText="1"/>
    </xf>
    <xf numFmtId="9" fontId="43" fillId="0" borderId="21" xfId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/>
    </xf>
    <xf numFmtId="0" fontId="36" fillId="0" borderId="40" xfId="0" applyFont="1" applyBorder="1" applyAlignment="1">
      <alignment horizontal="left"/>
    </xf>
    <xf numFmtId="0" fontId="14" fillId="0" borderId="37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4" fillId="0" borderId="0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9" fontId="43" fillId="0" borderId="44" xfId="1" applyFont="1" applyBorder="1" applyAlignment="1">
      <alignment horizontal="center" vertical="center" wrapText="1"/>
    </xf>
    <xf numFmtId="9" fontId="43" fillId="0" borderId="46" xfId="1" applyFont="1" applyBorder="1" applyAlignment="1">
      <alignment horizontal="center" vertical="center" wrapText="1"/>
    </xf>
    <xf numFmtId="9" fontId="43" fillId="0" borderId="48" xfId="1" applyFont="1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 wrapText="1"/>
    </xf>
    <xf numFmtId="14" fontId="0" fillId="0" borderId="19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9" fontId="21" fillId="0" borderId="16" xfId="1" applyFont="1" applyBorder="1" applyAlignment="1">
      <alignment horizontal="center" vertical="center" wrapText="1"/>
    </xf>
    <xf numFmtId="9" fontId="21" fillId="0" borderId="17" xfId="1" applyFont="1" applyBorder="1" applyAlignment="1">
      <alignment horizontal="center" vertical="center" wrapText="1"/>
    </xf>
    <xf numFmtId="9" fontId="21" fillId="0" borderId="23" xfId="1" applyFont="1" applyBorder="1" applyAlignment="1">
      <alignment horizontal="center" vertical="center" wrapText="1"/>
    </xf>
    <xf numFmtId="9" fontId="21" fillId="0" borderId="22" xfId="1" applyFont="1" applyBorder="1" applyAlignment="1">
      <alignment horizontal="center" vertical="center" wrapText="1"/>
    </xf>
    <xf numFmtId="9" fontId="21" fillId="0" borderId="20" xfId="1" applyFont="1" applyBorder="1" applyAlignment="1">
      <alignment horizontal="center" vertical="center" wrapText="1"/>
    </xf>
    <xf numFmtId="9" fontId="21" fillId="0" borderId="21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9" fontId="21" fillId="0" borderId="46" xfId="1" applyFont="1" applyBorder="1" applyAlignment="1">
      <alignment horizontal="center" vertical="center" wrapText="1"/>
    </xf>
    <xf numFmtId="9" fontId="21" fillId="0" borderId="48" xfId="1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9" fontId="21" fillId="0" borderId="44" xfId="1" applyFont="1" applyBorder="1" applyAlignment="1">
      <alignment horizontal="center" vertical="center" wrapText="1"/>
    </xf>
    <xf numFmtId="0" fontId="42" fillId="5" borderId="55" xfId="0" applyFont="1" applyFill="1" applyBorder="1" applyAlignment="1">
      <alignment horizontal="center" vertical="center"/>
    </xf>
    <xf numFmtId="0" fontId="27" fillId="5" borderId="56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34" fillId="0" borderId="58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60" xfId="0" applyFont="1" applyBorder="1" applyAlignment="1">
      <alignment horizontal="left" vertical="center"/>
    </xf>
    <xf numFmtId="0" fontId="0" fillId="0" borderId="5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5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0" xfId="0" applyFont="1" applyBorder="1" applyAlignment="1">
      <alignment horizontal="left" vertical="center"/>
    </xf>
    <xf numFmtId="0" fontId="41" fillId="0" borderId="58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1" fillId="0" borderId="60" xfId="0" applyFont="1" applyBorder="1" applyAlignment="1">
      <alignment horizontal="left" vertical="center"/>
    </xf>
    <xf numFmtId="0" fontId="28" fillId="0" borderId="58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60" xfId="0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14" fontId="4" fillId="0" borderId="60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0033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AK$2" max="30000" page="10"/>
</file>

<file path=xl/ctrlProps/ctrlProp2.xml><?xml version="1.0" encoding="utf-8"?>
<formControlPr xmlns="http://schemas.microsoft.com/office/spreadsheetml/2009/9/main" objectType="Spin" dx="22" fmlaLink="$AL$2" max="30000" page="10"/>
</file>

<file path=xl/ctrlProps/ctrlProp3.xml><?xml version="1.0" encoding="utf-8"?>
<formControlPr xmlns="http://schemas.microsoft.com/office/spreadsheetml/2009/9/main" objectType="Spin" dx="22" fmlaLink="$AL$2" max="30000" min="1" page="10"/>
</file>

<file path=xl/ctrlProps/ctrlProp4.xml><?xml version="1.0" encoding="utf-8"?>
<formControlPr xmlns="http://schemas.microsoft.com/office/spreadsheetml/2009/9/main" objectType="Spin" dx="22" fmlaLink="$AK$2" max="30000" min="1" page="10"/>
</file>

<file path=xl/ctrlProps/ctrlProp5.xml><?xml version="1.0" encoding="utf-8"?>
<formControlPr xmlns="http://schemas.microsoft.com/office/spreadsheetml/2009/9/main" objectType="Spin" dx="22" fmlaLink="$W$7" max="30000" min="1" page="10"/>
</file>

<file path=xl/ctrlProps/ctrlProp6.xml><?xml version="1.0" encoding="utf-8"?>
<formControlPr xmlns="http://schemas.microsoft.com/office/spreadsheetml/2009/9/main" objectType="Spin" dx="22" fmlaLink="$M$2" max="30000" min="1" page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customXml" Target="../ink/ink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5.xml"/><Relationship Id="rId2" Type="http://schemas.openxmlformats.org/officeDocument/2006/relationships/image" Target="../media/image1.png"/><Relationship Id="rId1" Type="http://schemas.openxmlformats.org/officeDocument/2006/relationships/customXml" Target="../ink/ink4.xml"/><Relationship Id="rId5" Type="http://schemas.openxmlformats.org/officeDocument/2006/relationships/customXml" Target="../ink/ink7.xml"/><Relationship Id="rId4" Type="http://schemas.openxmlformats.org/officeDocument/2006/relationships/customXml" Target="../ink/ink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ustomXml" Target="../ink/ink9.xml"/><Relationship Id="rId2" Type="http://schemas.openxmlformats.org/officeDocument/2006/relationships/image" Target="../media/image1.png"/><Relationship Id="rId1" Type="http://schemas.openxmlformats.org/officeDocument/2006/relationships/customXml" Target="../ink/ink8.xml"/><Relationship Id="rId6" Type="http://schemas.openxmlformats.org/officeDocument/2006/relationships/customXml" Target="../ink/ink12.xml"/><Relationship Id="rId5" Type="http://schemas.openxmlformats.org/officeDocument/2006/relationships/customXml" Target="../ink/ink11.xml"/><Relationship Id="rId4" Type="http://schemas.openxmlformats.org/officeDocument/2006/relationships/customXml" Target="../ink/ink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ustomXml" Target="../ink/ink20.xml"/><Relationship Id="rId3" Type="http://schemas.openxmlformats.org/officeDocument/2006/relationships/customXml" Target="../ink/ink15.xml"/><Relationship Id="rId7" Type="http://schemas.openxmlformats.org/officeDocument/2006/relationships/customXml" Target="../ink/ink19.xml"/><Relationship Id="rId2" Type="http://schemas.openxmlformats.org/officeDocument/2006/relationships/image" Target="../media/image1.png"/><Relationship Id="rId1" Type="http://schemas.openxmlformats.org/officeDocument/2006/relationships/customXml" Target="../ink/ink14.xml"/><Relationship Id="rId6" Type="http://schemas.openxmlformats.org/officeDocument/2006/relationships/customXml" Target="../ink/ink18.xml"/><Relationship Id="rId5" Type="http://schemas.openxmlformats.org/officeDocument/2006/relationships/customXml" Target="../ink/ink17.xml"/><Relationship Id="rId4" Type="http://schemas.openxmlformats.org/officeDocument/2006/relationships/customXml" Target="../ink/ink1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180975</xdr:colOff>
          <xdr:row>1</xdr:row>
          <xdr:rowOff>28575</xdr:rowOff>
        </xdr:from>
        <xdr:to>
          <xdr:col>38</xdr:col>
          <xdr:colOff>0</xdr:colOff>
          <xdr:row>2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37</xdr:col>
      <xdr:colOff>347812</xdr:colOff>
      <xdr:row>1</xdr:row>
      <xdr:rowOff>123785</xdr:rowOff>
    </xdr:from>
    <xdr:to>
      <xdr:col>37</xdr:col>
      <xdr:colOff>348172</xdr:colOff>
      <xdr:row>1</xdr:row>
      <xdr:rowOff>124145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14:cNvPr>
            <xdr14:cNvContentPartPr/>
          </xdr14:nvContentPartPr>
          <xdr14:nvPr macro=""/>
          <xdr14:xfrm>
            <a:off x="8183160" y="297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DAD08286-D5FA-4FEB-82E5-DCC9B06DD8B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74160" y="2890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37</xdr:col>
      <xdr:colOff>414052</xdr:colOff>
      <xdr:row>1</xdr:row>
      <xdr:rowOff>107585</xdr:rowOff>
    </xdr:from>
    <xdr:to>
      <xdr:col>37</xdr:col>
      <xdr:colOff>414412</xdr:colOff>
      <xdr:row>1</xdr:row>
      <xdr:rowOff>107945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8249400" y="28152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FBE42910-1BF2-40D8-9E13-C021FBAE96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240760" y="272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37</xdr:col>
      <xdr:colOff>380932</xdr:colOff>
      <xdr:row>1</xdr:row>
      <xdr:rowOff>364265</xdr:rowOff>
    </xdr:from>
    <xdr:to>
      <xdr:col>37</xdr:col>
      <xdr:colOff>381292</xdr:colOff>
      <xdr:row>1</xdr:row>
      <xdr:rowOff>364625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14:cNvPr>
            <xdr14:cNvContentPartPr/>
          </xdr14:nvContentPartPr>
          <xdr14:nvPr macro=""/>
          <xdr14:xfrm>
            <a:off x="8216280" y="53820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51F08F87-E37E-4EBC-BAFC-2A4B2A69290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207280" y="529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28575</xdr:colOff>
          <xdr:row>1</xdr:row>
          <xdr:rowOff>19050</xdr:rowOff>
        </xdr:from>
        <xdr:to>
          <xdr:col>38</xdr:col>
          <xdr:colOff>600075</xdr:colOff>
          <xdr:row>2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38100</xdr:colOff>
          <xdr:row>1</xdr:row>
          <xdr:rowOff>0</xdr:rowOff>
        </xdr:from>
        <xdr:to>
          <xdr:col>39</xdr:col>
          <xdr:colOff>9525</xdr:colOff>
          <xdr:row>2</xdr:row>
          <xdr:rowOff>9525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38</xdr:col>
      <xdr:colOff>333150</xdr:colOff>
      <xdr:row>1</xdr:row>
      <xdr:rowOff>56865</xdr:rowOff>
    </xdr:from>
    <xdr:to>
      <xdr:col>38</xdr:col>
      <xdr:colOff>333510</xdr:colOff>
      <xdr:row>1</xdr:row>
      <xdr:rowOff>57225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14:cNvPr>
            <xdr14:cNvContentPartPr/>
          </xdr14:nvContentPartPr>
          <xdr14:nvPr macro=""/>
          <xdr14:xfrm>
            <a:off x="10715400" y="16164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2E5292-22F0-49BD-B1C0-0D6C80EE510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706760" y="152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38</xdr:col>
      <xdr:colOff>390390</xdr:colOff>
      <xdr:row>1</xdr:row>
      <xdr:rowOff>257025</xdr:rowOff>
    </xdr:from>
    <xdr:to>
      <xdr:col>38</xdr:col>
      <xdr:colOff>390750</xdr:colOff>
      <xdr:row>1</xdr:row>
      <xdr:rowOff>257385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14:cNvPr>
            <xdr14:cNvContentPartPr/>
          </xdr14:nvContentPartPr>
          <xdr14:nvPr macro=""/>
          <xdr14:xfrm>
            <a:off x="10772640" y="36180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ABED0A9B-55E3-4658-87C3-E741AB0B55F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764000" y="352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38</xdr:col>
      <xdr:colOff>399750</xdr:colOff>
      <xdr:row>1</xdr:row>
      <xdr:rowOff>75945</xdr:rowOff>
    </xdr:from>
    <xdr:to>
      <xdr:col>38</xdr:col>
      <xdr:colOff>400110</xdr:colOff>
      <xdr:row>1</xdr:row>
      <xdr:rowOff>76305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14:cNvPr>
            <xdr14:cNvContentPartPr/>
          </xdr14:nvContentPartPr>
          <xdr14:nvPr macro=""/>
          <xdr14:xfrm>
            <a:off x="10782000" y="18072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80A91368-272D-4096-9340-9D734316406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773360" y="171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38</xdr:col>
      <xdr:colOff>380670</xdr:colOff>
      <xdr:row>1</xdr:row>
      <xdr:rowOff>228585</xdr:rowOff>
    </xdr:from>
    <xdr:to>
      <xdr:col>38</xdr:col>
      <xdr:colOff>381030</xdr:colOff>
      <xdr:row>1</xdr:row>
      <xdr:rowOff>228945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14:cNvPr>
            <xdr14:cNvContentPartPr/>
          </xdr14:nvContentPartPr>
          <xdr14:nvPr macro=""/>
          <xdr14:xfrm>
            <a:off x="10762920" y="33336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273D88EF-1E98-4760-ADD7-732C7FA89A7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754280" y="324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133350</xdr:colOff>
          <xdr:row>1</xdr:row>
          <xdr:rowOff>0</xdr:rowOff>
        </xdr:from>
        <xdr:to>
          <xdr:col>37</xdr:col>
          <xdr:colOff>485775</xdr:colOff>
          <xdr:row>1</xdr:row>
          <xdr:rowOff>266700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38</xdr:col>
      <xdr:colOff>215236</xdr:colOff>
      <xdr:row>3</xdr:row>
      <xdr:rowOff>16343</xdr:rowOff>
    </xdr:from>
    <xdr:to>
      <xdr:col>38</xdr:col>
      <xdr:colOff>215596</xdr:colOff>
      <xdr:row>3</xdr:row>
      <xdr:rowOff>16703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14:cNvPr>
            <xdr14:cNvContentPartPr/>
          </xdr14:nvContentPartPr>
          <xdr14:nvPr macro=""/>
          <xdr14:xfrm>
            <a:off x="8357040" y="70380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A9611112-60C1-4070-92CD-0E26CA04F93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348400" y="6951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37</xdr:col>
      <xdr:colOff>355829</xdr:colOff>
      <xdr:row>1</xdr:row>
      <xdr:rowOff>74494</xdr:rowOff>
    </xdr:from>
    <xdr:to>
      <xdr:col>37</xdr:col>
      <xdr:colOff>356189</xdr:colOff>
      <xdr:row>1</xdr:row>
      <xdr:rowOff>74854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14:cNvPr>
            <xdr14:cNvContentPartPr/>
          </xdr14:nvContentPartPr>
          <xdr14:nvPr macro=""/>
          <xdr14:xfrm>
            <a:off x="7884720" y="15732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6E97BB2-936E-4E77-A482-10B93BEE2F9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876080" y="148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37</xdr:col>
      <xdr:colOff>355829</xdr:colOff>
      <xdr:row>1</xdr:row>
      <xdr:rowOff>173854</xdr:rowOff>
    </xdr:from>
    <xdr:to>
      <xdr:col>37</xdr:col>
      <xdr:colOff>356189</xdr:colOff>
      <xdr:row>1</xdr:row>
      <xdr:rowOff>174214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14:cNvPr>
            <xdr14:cNvContentPartPr/>
          </xdr14:nvContentPartPr>
          <xdr14:nvPr macro=""/>
          <xdr14:xfrm>
            <a:off x="7884720" y="25668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D9C3AAB4-7085-4B65-9CEE-DBF901B2239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876080" y="247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37</xdr:col>
      <xdr:colOff>388949</xdr:colOff>
      <xdr:row>1</xdr:row>
      <xdr:rowOff>57934</xdr:rowOff>
    </xdr:from>
    <xdr:to>
      <xdr:col>37</xdr:col>
      <xdr:colOff>389309</xdr:colOff>
      <xdr:row>1</xdr:row>
      <xdr:rowOff>58294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14:cNvPr>
            <xdr14:cNvContentPartPr/>
          </xdr14:nvContentPartPr>
          <xdr14:nvPr macro=""/>
          <xdr14:xfrm>
            <a:off x="7917840" y="14076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C593E983-0FF0-4128-9BEF-7EE6AE243A0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909200" y="131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37</xdr:col>
      <xdr:colOff>215429</xdr:colOff>
      <xdr:row>1</xdr:row>
      <xdr:rowOff>240094</xdr:rowOff>
    </xdr:from>
    <xdr:to>
      <xdr:col>37</xdr:col>
      <xdr:colOff>215789</xdr:colOff>
      <xdr:row>1</xdr:row>
      <xdr:rowOff>240454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14:cNvPr>
            <xdr14:cNvContentPartPr/>
          </xdr14:nvContentPartPr>
          <xdr14:nvPr macro=""/>
          <xdr14:xfrm>
            <a:off x="7744320" y="32292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BC7CD059-DC54-40CE-AE56-8A9523C10D3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35320" y="313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298174</xdr:colOff>
      <xdr:row>1</xdr:row>
      <xdr:rowOff>0</xdr:rowOff>
    </xdr:from>
    <xdr:to>
      <xdr:col>16</xdr:col>
      <xdr:colOff>298174</xdr:colOff>
      <xdr:row>5</xdr:row>
      <xdr:rowOff>28575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603099" y="0"/>
          <a:ext cx="3400425" cy="838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rgbClr val="FF0000"/>
              </a:solidFill>
              <a:latin typeface="LMG-Arun" pitchFamily="2" charset="0"/>
            </a:rPr>
            <a:t>;FDFgiF lGI]lST OMD"v!                               SD"RFZLG[ S]8\]A CMI tIFZ[ VF5JFGL</a:t>
          </a:r>
        </a:p>
      </xdr:txBody>
    </xdr:sp>
    <xdr:clientData/>
  </xdr:twoCellAnchor>
  <xdr:twoCellAnchor>
    <xdr:from>
      <xdr:col>5</xdr:col>
      <xdr:colOff>95250</xdr:colOff>
      <xdr:row>38</xdr:row>
      <xdr:rowOff>173355</xdr:rowOff>
    </xdr:from>
    <xdr:to>
      <xdr:col>17</xdr:col>
      <xdr:colOff>190516</xdr:colOff>
      <xdr:row>42</xdr:row>
      <xdr:rowOff>47710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00175" y="10231755"/>
          <a:ext cx="3810016" cy="826855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rgbClr val="FF0000"/>
              </a:solidFill>
              <a:latin typeface="LMG-Arun" pitchFamily="2" charset="0"/>
            </a:rPr>
            <a:t>;FDFgiF lGI]lST OMD"v!                               SD"RFZLG[ S]8\]A CMI tIFZ[ VF5JFGL</a:t>
          </a:r>
        </a:p>
      </xdr:txBody>
    </xdr:sp>
    <xdr:clientData/>
  </xdr:twoCellAnchor>
  <xdr:twoCellAnchor editAs="oneCell">
    <xdr:from>
      <xdr:col>23</xdr:col>
      <xdr:colOff>266370</xdr:colOff>
      <xdr:row>6</xdr:row>
      <xdr:rowOff>437880</xdr:rowOff>
    </xdr:from>
    <xdr:to>
      <xdr:col>23</xdr:col>
      <xdr:colOff>266730</xdr:colOff>
      <xdr:row>6</xdr:row>
      <xdr:rowOff>438240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14:cNvPr>
            <xdr14:cNvContentPartPr/>
          </xdr14:nvContentPartPr>
          <xdr14:nvPr macro=""/>
          <xdr14:xfrm>
            <a:off x="7562520" y="142848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0DF53038-4BCF-48F9-8A75-EF40065A9EA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53880" y="1419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6</xdr:row>
          <xdr:rowOff>19050</xdr:rowOff>
        </xdr:from>
        <xdr:to>
          <xdr:col>23</xdr:col>
          <xdr:colOff>590550</xdr:colOff>
          <xdr:row>7</xdr:row>
          <xdr:rowOff>0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1</xdr:row>
          <xdr:rowOff>19050</xdr:rowOff>
        </xdr:from>
        <xdr:to>
          <xdr:col>13</xdr:col>
          <xdr:colOff>571500</xdr:colOff>
          <xdr:row>2</xdr:row>
          <xdr:rowOff>0</xdr:rowOff>
        </xdr:to>
        <xdr:sp macro="" textlink="">
          <xdr:nvSpPr>
            <xdr:cNvPr id="8193" name="Spinner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13</xdr:col>
      <xdr:colOff>304515</xdr:colOff>
      <xdr:row>1</xdr:row>
      <xdr:rowOff>123750</xdr:rowOff>
    </xdr:from>
    <xdr:to>
      <xdr:col>13</xdr:col>
      <xdr:colOff>304875</xdr:colOff>
      <xdr:row>1</xdr:row>
      <xdr:rowOff>124110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14:cNvPr>
            <xdr14:cNvContentPartPr/>
          </xdr14:nvContentPartPr>
          <xdr14:nvPr macro=""/>
          <xdr14:xfrm>
            <a:off x="8162640" y="29520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350A4B3D-5A99-4335-A049-D176C976E47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54000" y="286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323595</xdr:colOff>
      <xdr:row>1</xdr:row>
      <xdr:rowOff>266670</xdr:rowOff>
    </xdr:from>
    <xdr:to>
      <xdr:col>13</xdr:col>
      <xdr:colOff>323955</xdr:colOff>
      <xdr:row>1</xdr:row>
      <xdr:rowOff>267030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14:cNvPr>
            <xdr14:cNvContentPartPr/>
          </xdr14:nvContentPartPr>
          <xdr14:nvPr macro=""/>
          <xdr14:xfrm>
            <a:off x="8181720" y="43812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C68127F3-D0EC-4338-9F28-1710D4C91D2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73080" y="429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342675</xdr:colOff>
      <xdr:row>1</xdr:row>
      <xdr:rowOff>171270</xdr:rowOff>
    </xdr:from>
    <xdr:to>
      <xdr:col>13</xdr:col>
      <xdr:colOff>343035</xdr:colOff>
      <xdr:row>1</xdr:row>
      <xdr:rowOff>171630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14:cNvPr>
            <xdr14:cNvContentPartPr/>
          </xdr14:nvContentPartPr>
          <xdr14:nvPr macro=""/>
          <xdr14:xfrm>
            <a:off x="8200800" y="34272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093D020-639B-48EF-BFEA-A03C6C8244F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92160" y="333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314235</xdr:colOff>
      <xdr:row>1</xdr:row>
      <xdr:rowOff>85590</xdr:rowOff>
    </xdr:from>
    <xdr:to>
      <xdr:col>13</xdr:col>
      <xdr:colOff>314595</xdr:colOff>
      <xdr:row>1</xdr:row>
      <xdr:rowOff>85950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14:cNvPr>
            <xdr14:cNvContentPartPr/>
          </xdr14:nvContentPartPr>
          <xdr14:nvPr macro=""/>
          <xdr14:xfrm>
            <a:off x="8172360" y="25704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1411CD1F-77E6-44E9-B5EE-E15108C45B0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63720" y="2480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352035</xdr:colOff>
      <xdr:row>1</xdr:row>
      <xdr:rowOff>276030</xdr:rowOff>
    </xdr:from>
    <xdr:to>
      <xdr:col>13</xdr:col>
      <xdr:colOff>352395</xdr:colOff>
      <xdr:row>1</xdr:row>
      <xdr:rowOff>276390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14:cNvPr>
            <xdr14:cNvContentPartPr/>
          </xdr14:nvContentPartPr>
          <xdr14:nvPr macro=""/>
          <xdr14:xfrm>
            <a:off x="8210160" y="44748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1B6F88A-28D3-44BC-8475-C5F86B9EF5A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201520" y="438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314235</xdr:colOff>
      <xdr:row>1</xdr:row>
      <xdr:rowOff>276030</xdr:rowOff>
    </xdr:from>
    <xdr:to>
      <xdr:col>13</xdr:col>
      <xdr:colOff>314595</xdr:colOff>
      <xdr:row>1</xdr:row>
      <xdr:rowOff>276390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14:cNvPr>
            <xdr14:cNvContentPartPr/>
          </xdr14:nvContentPartPr>
          <xdr14:nvPr macro=""/>
          <xdr14:xfrm>
            <a:off x="8172360" y="44748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2566AF3B-9A56-485B-8171-56269F4AF31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63720" y="438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285435</xdr:colOff>
      <xdr:row>1</xdr:row>
      <xdr:rowOff>266670</xdr:rowOff>
    </xdr:from>
    <xdr:to>
      <xdr:col>13</xdr:col>
      <xdr:colOff>285795</xdr:colOff>
      <xdr:row>1</xdr:row>
      <xdr:rowOff>267030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14:cNvPr>
            <xdr14:cNvContentPartPr/>
          </xdr14:nvContentPartPr>
          <xdr14:nvPr macro=""/>
          <xdr14:xfrm>
            <a:off x="8143560" y="43812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FBE370F3-E857-490C-A06E-DBB377089A6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34920" y="429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G.P.F%20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પત્રક ગ"/>
      <sheetName val="પત્રક ૨"/>
      <sheetName val="પત્રક ઘ"/>
      <sheetName val="FORM A"/>
      <sheetName val="સામાન્ય નિયુક્તિ"/>
      <sheetName val="કર્મચારી ની અરજી"/>
    </sheetNames>
    <sheetDataSet>
      <sheetData sheetId="0">
        <row r="2">
          <cell r="C2" t="str">
            <v>શ્રી સરદાર પટેલ હાઈસ્કૂલ -ધુડશીયા તા.જી. જામનગર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48.78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40.76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2:58.23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  <inkml:trace contextRef="#ctx0" brushRef="#br0" timeOffset="339.18">1 0,'0'0</inkml:trace>
  <inkml:trace contextRef="#ctx0" brushRef="#br0" timeOffset="668.39">1 0,'0'0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4:52.34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</inkml:trace>
  <inkml:trace contextRef="#ctx0" brushRef="#br0" timeOffset="329.95">0 0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3:08.53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17.39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18.40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19.00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26.85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27.48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31.30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51.08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5:05.72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  <inkml:trace contextRef="#ctx0" brushRef="#br0" timeOffset="332.05">1 0,'0'0</inkml:trace>
  <inkml:trace contextRef="#ctx0" brushRef="#br0" timeOffset="665.72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52.47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  <inkml:trace contextRef="#ctx0" brushRef="#br0" timeOffset="364.65">0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2:31.63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2:32.34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2:44.29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4:42.77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  <inkml:trace contextRef="#ctx0" brushRef="#br0" timeOffset="330.57">1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38.30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4-20T16:41:40.05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Z29"/>
  <sheetViews>
    <sheetView topLeftCell="A7" workbookViewId="0">
      <selection activeCell="J24" sqref="J24"/>
    </sheetView>
  </sheetViews>
  <sheetFormatPr defaultRowHeight="15"/>
  <cols>
    <col min="1" max="1" width="1.5703125" customWidth="1"/>
    <col min="2" max="2" width="7.7109375" customWidth="1"/>
    <col min="3" max="3" width="29.42578125" customWidth="1"/>
    <col min="4" max="4" width="39.42578125" customWidth="1"/>
    <col min="5" max="5" width="18.28515625" customWidth="1"/>
    <col min="6" max="6" width="14.85546875" customWidth="1"/>
    <col min="7" max="7" width="20.42578125" customWidth="1"/>
    <col min="8" max="8" width="24.7109375" bestFit="1" customWidth="1"/>
    <col min="9" max="9" width="24.85546875" customWidth="1"/>
    <col min="10" max="10" width="30.42578125" customWidth="1"/>
    <col min="11" max="11" width="13" customWidth="1"/>
    <col min="12" max="12" width="12.7109375" bestFit="1" customWidth="1"/>
    <col min="13" max="13" width="10.42578125" customWidth="1"/>
    <col min="14" max="14" width="20.140625" customWidth="1"/>
    <col min="15" max="15" width="15.5703125" customWidth="1"/>
    <col min="16" max="16" width="17.7109375" customWidth="1"/>
    <col min="17" max="17" width="12.28515625" customWidth="1"/>
    <col min="18" max="19" width="12.42578125" customWidth="1"/>
    <col min="20" max="20" width="11.42578125" customWidth="1"/>
    <col min="21" max="21" width="14.42578125" customWidth="1"/>
    <col min="22" max="22" width="19.140625" customWidth="1"/>
    <col min="23" max="23" width="11" customWidth="1"/>
    <col min="24" max="24" width="12.85546875" customWidth="1"/>
    <col min="25" max="25" width="11.140625" customWidth="1"/>
  </cols>
  <sheetData>
    <row r="1" spans="2:18" ht="16.5" customHeight="1"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10</v>
      </c>
      <c r="L1" s="75">
        <v>11</v>
      </c>
      <c r="M1" s="75">
        <v>12</v>
      </c>
      <c r="N1" s="75">
        <v>13</v>
      </c>
      <c r="O1" s="75">
        <v>14</v>
      </c>
      <c r="P1" s="75">
        <v>15</v>
      </c>
      <c r="Q1" s="75">
        <v>16</v>
      </c>
      <c r="R1" s="75">
        <v>17</v>
      </c>
    </row>
    <row r="2" spans="2:18" ht="21.75" customHeight="1">
      <c r="B2" s="109" t="s">
        <v>163</v>
      </c>
      <c r="C2" s="109"/>
      <c r="D2" s="117" t="s">
        <v>172</v>
      </c>
      <c r="E2" s="118"/>
      <c r="F2" s="117" t="s">
        <v>198</v>
      </c>
      <c r="G2" s="118"/>
      <c r="H2" s="111"/>
      <c r="I2" s="112"/>
      <c r="J2" s="112"/>
      <c r="K2" s="112"/>
      <c r="L2" s="112"/>
      <c r="M2" s="112"/>
      <c r="N2" s="112"/>
      <c r="O2" s="112"/>
      <c r="P2" s="112"/>
      <c r="Q2" s="112"/>
      <c r="R2" s="113"/>
    </row>
    <row r="3" spans="2:18" ht="21.75" customHeight="1">
      <c r="B3" s="109" t="s">
        <v>162</v>
      </c>
      <c r="C3" s="109"/>
      <c r="D3" s="119" t="s">
        <v>180</v>
      </c>
      <c r="E3" s="120"/>
      <c r="F3" s="119" t="s">
        <v>197</v>
      </c>
      <c r="G3" s="120"/>
      <c r="H3" s="114"/>
      <c r="I3" s="115"/>
      <c r="J3" s="115"/>
      <c r="K3" s="115"/>
      <c r="L3" s="115"/>
      <c r="M3" s="115"/>
      <c r="N3" s="115"/>
      <c r="O3" s="115"/>
      <c r="P3" s="115"/>
      <c r="Q3" s="115"/>
      <c r="R3" s="116"/>
    </row>
    <row r="4" spans="2:18" s="5" customFormat="1" ht="85.5" customHeight="1">
      <c r="B4" s="12" t="s">
        <v>154</v>
      </c>
      <c r="C4" s="12" t="s">
        <v>155</v>
      </c>
      <c r="D4" s="12" t="s">
        <v>156</v>
      </c>
      <c r="E4" s="12" t="s">
        <v>158</v>
      </c>
      <c r="F4" s="12" t="s">
        <v>159</v>
      </c>
      <c r="G4" s="12" t="s">
        <v>161</v>
      </c>
      <c r="H4" s="12" t="s">
        <v>157</v>
      </c>
      <c r="I4" s="13" t="s">
        <v>160</v>
      </c>
      <c r="J4" s="13" t="s">
        <v>47</v>
      </c>
      <c r="K4" s="14" t="s">
        <v>48</v>
      </c>
      <c r="L4" s="12" t="s">
        <v>49</v>
      </c>
      <c r="M4" s="12" t="s">
        <v>50</v>
      </c>
      <c r="N4" s="14" t="s">
        <v>51</v>
      </c>
      <c r="O4" s="12" t="s">
        <v>52</v>
      </c>
      <c r="P4" s="12" t="s">
        <v>165</v>
      </c>
      <c r="Q4" s="12" t="s">
        <v>166</v>
      </c>
      <c r="R4" s="12" t="s">
        <v>167</v>
      </c>
    </row>
    <row r="5" spans="2:18" s="1" customFormat="1" ht="37.5" customHeight="1">
      <c r="B5" s="16">
        <v>1</v>
      </c>
      <c r="C5" s="15" t="s">
        <v>168</v>
      </c>
      <c r="D5" s="15" t="s">
        <v>169</v>
      </c>
      <c r="E5" s="6" t="s">
        <v>170</v>
      </c>
      <c r="F5" s="6" t="s">
        <v>171</v>
      </c>
      <c r="G5" s="18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2:18" s="1" customFormat="1" ht="37.5" customHeight="1">
      <c r="B6" s="16">
        <v>2</v>
      </c>
      <c r="C6" s="15" t="s">
        <v>200</v>
      </c>
      <c r="D6" s="15" t="s">
        <v>201</v>
      </c>
      <c r="E6" s="6" t="s">
        <v>223</v>
      </c>
      <c r="F6" s="6" t="s">
        <v>164</v>
      </c>
      <c r="G6" s="18"/>
      <c r="H6" s="6"/>
      <c r="I6" s="6"/>
      <c r="J6" s="6"/>
      <c r="K6" s="6"/>
      <c r="L6" s="6"/>
      <c r="M6" s="6"/>
      <c r="N6" s="6"/>
      <c r="O6" s="6"/>
      <c r="P6" s="6"/>
      <c r="Q6" s="6"/>
      <c r="R6" s="93"/>
    </row>
    <row r="7" spans="2:18" s="1" customFormat="1" ht="37.5" customHeight="1">
      <c r="B7" s="16">
        <v>3</v>
      </c>
      <c r="C7" s="15" t="s">
        <v>203</v>
      </c>
      <c r="D7" s="15" t="s">
        <v>205</v>
      </c>
      <c r="E7" s="6" t="s">
        <v>223</v>
      </c>
      <c r="F7" s="6" t="s">
        <v>164</v>
      </c>
      <c r="G7" s="18"/>
      <c r="H7" s="6"/>
      <c r="I7" s="6"/>
      <c r="J7" s="6"/>
      <c r="K7" s="6"/>
      <c r="L7" s="6"/>
      <c r="M7" s="6"/>
      <c r="N7" s="6"/>
      <c r="O7" s="6"/>
      <c r="P7" s="6"/>
      <c r="Q7" s="6"/>
      <c r="R7" s="93"/>
    </row>
    <row r="8" spans="2:18" s="1" customFormat="1" ht="37.5" customHeight="1">
      <c r="B8" s="16">
        <v>4</v>
      </c>
      <c r="C8" s="15" t="s">
        <v>204</v>
      </c>
      <c r="D8" s="15" t="s">
        <v>206</v>
      </c>
      <c r="E8" s="6" t="s">
        <v>207</v>
      </c>
      <c r="F8" s="6" t="s">
        <v>208</v>
      </c>
      <c r="G8" s="18"/>
      <c r="H8" s="6"/>
      <c r="I8" s="6"/>
      <c r="J8" s="6"/>
      <c r="K8" s="6"/>
      <c r="L8" s="6"/>
      <c r="M8" s="6"/>
      <c r="N8" s="6"/>
      <c r="O8" s="6"/>
      <c r="P8" s="6"/>
      <c r="Q8" s="6"/>
      <c r="R8" s="93"/>
    </row>
    <row r="9" spans="2:18" s="1" customFormat="1" ht="37.5" customHeight="1">
      <c r="B9" s="16">
        <v>5</v>
      </c>
      <c r="C9" s="15"/>
      <c r="D9" s="1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 s="1" customFormat="1" ht="37.5" customHeight="1">
      <c r="B10" s="16">
        <v>6</v>
      </c>
      <c r="C10" s="15"/>
      <c r="D10" s="1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23.25" hidden="1" customHeight="1"/>
    <row r="12" spans="2:18" hidden="1"/>
    <row r="13" spans="2:18" hidden="1"/>
    <row r="14" spans="2:18" hidden="1"/>
    <row r="15" spans="2:18" hidden="1"/>
    <row r="16" spans="2:18" hidden="1"/>
    <row r="19" spans="2:26">
      <c r="B19" s="98">
        <v>1</v>
      </c>
      <c r="C19" s="98">
        <v>2</v>
      </c>
      <c r="D19" s="98">
        <v>3</v>
      </c>
      <c r="E19" s="98">
        <v>4</v>
      </c>
      <c r="F19" s="98">
        <v>5</v>
      </c>
      <c r="G19" s="98">
        <v>6</v>
      </c>
      <c r="H19" s="98">
        <v>7</v>
      </c>
      <c r="I19" s="98">
        <v>8</v>
      </c>
      <c r="J19" s="98">
        <v>9</v>
      </c>
      <c r="K19" s="98">
        <v>10</v>
      </c>
      <c r="L19" s="98">
        <v>11</v>
      </c>
      <c r="M19" s="98">
        <v>12</v>
      </c>
      <c r="N19" s="98">
        <v>13</v>
      </c>
      <c r="O19" s="98">
        <v>14</v>
      </c>
      <c r="P19" s="98">
        <v>15</v>
      </c>
      <c r="Q19" s="98">
        <v>16</v>
      </c>
      <c r="R19" s="98">
        <v>17</v>
      </c>
      <c r="S19" s="98">
        <v>18</v>
      </c>
      <c r="T19" s="98">
        <v>19</v>
      </c>
      <c r="U19" s="98">
        <v>20</v>
      </c>
      <c r="V19" s="98">
        <v>21</v>
      </c>
      <c r="W19" s="98">
        <v>22</v>
      </c>
      <c r="X19" s="98">
        <v>23</v>
      </c>
      <c r="Y19" s="98">
        <v>24</v>
      </c>
      <c r="Z19" s="98">
        <v>25</v>
      </c>
    </row>
    <row r="20" spans="2:26" ht="21.75" customHeight="1">
      <c r="B20" s="108" t="s">
        <v>163</v>
      </c>
      <c r="C20" s="108"/>
      <c r="D20" s="117" t="s">
        <v>172</v>
      </c>
      <c r="E20" s="118"/>
      <c r="F20" s="117" t="s">
        <v>198</v>
      </c>
      <c r="G20" s="118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2:26" ht="22.5" customHeight="1">
      <c r="B21" s="110" t="s">
        <v>162</v>
      </c>
      <c r="C21" s="110"/>
      <c r="D21" s="104" t="s">
        <v>180</v>
      </c>
      <c r="E21" s="105"/>
      <c r="F21" s="104" t="s">
        <v>197</v>
      </c>
      <c r="G21" s="105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2:26" ht="24.75" customHeight="1">
      <c r="B22" s="108" t="s">
        <v>209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2:26" ht="30">
      <c r="B23" s="12" t="s">
        <v>154</v>
      </c>
      <c r="C23" s="12" t="s">
        <v>155</v>
      </c>
      <c r="D23" s="12" t="s">
        <v>156</v>
      </c>
      <c r="E23" s="12" t="s">
        <v>158</v>
      </c>
      <c r="F23" s="12" t="s">
        <v>159</v>
      </c>
      <c r="G23" s="12" t="s">
        <v>157</v>
      </c>
      <c r="H23" s="13" t="s">
        <v>160</v>
      </c>
      <c r="I23" s="12" t="s">
        <v>210</v>
      </c>
      <c r="J23" s="12" t="s">
        <v>211</v>
      </c>
      <c r="K23" s="12" t="s">
        <v>212</v>
      </c>
      <c r="L23" s="12" t="s">
        <v>213</v>
      </c>
      <c r="M23" s="12" t="s">
        <v>214</v>
      </c>
      <c r="N23" s="12" t="s">
        <v>217</v>
      </c>
      <c r="O23" s="12" t="s">
        <v>215</v>
      </c>
      <c r="P23" s="12" t="s">
        <v>211</v>
      </c>
      <c r="Q23" s="12" t="s">
        <v>212</v>
      </c>
      <c r="R23" s="12" t="s">
        <v>213</v>
      </c>
      <c r="S23" s="12" t="s">
        <v>214</v>
      </c>
      <c r="T23" s="12" t="s">
        <v>217</v>
      </c>
      <c r="U23" s="12" t="s">
        <v>216</v>
      </c>
      <c r="V23" s="12" t="s">
        <v>211</v>
      </c>
      <c r="W23" s="12" t="s">
        <v>212</v>
      </c>
      <c r="X23" s="12" t="s">
        <v>213</v>
      </c>
      <c r="Y23" s="12" t="s">
        <v>214</v>
      </c>
      <c r="Z23" s="12" t="s">
        <v>217</v>
      </c>
    </row>
    <row r="24" spans="2:26" ht="81" customHeight="1">
      <c r="B24" s="16">
        <v>1</v>
      </c>
      <c r="C24" s="15" t="s">
        <v>168</v>
      </c>
      <c r="D24" s="15" t="s">
        <v>169</v>
      </c>
      <c r="E24" s="6" t="s">
        <v>170</v>
      </c>
      <c r="F24" s="6" t="s">
        <v>171</v>
      </c>
      <c r="G24" s="6" t="s">
        <v>218</v>
      </c>
      <c r="H24" s="6" t="s">
        <v>171</v>
      </c>
      <c r="I24" s="18"/>
      <c r="J24" s="94"/>
      <c r="K24" s="95"/>
      <c r="L24" s="97"/>
      <c r="M24" s="96"/>
      <c r="N24" s="96"/>
      <c r="O24" s="18"/>
      <c r="P24" s="95"/>
      <c r="Q24" s="18"/>
      <c r="R24" s="97"/>
      <c r="S24" s="96"/>
      <c r="T24" s="96"/>
      <c r="U24" s="18"/>
      <c r="V24" s="95"/>
      <c r="W24" s="18"/>
      <c r="X24" s="97"/>
      <c r="Y24" s="96"/>
      <c r="Z24" s="96"/>
    </row>
    <row r="25" spans="2:26" ht="65.25" customHeight="1">
      <c r="B25" s="16">
        <v>2</v>
      </c>
      <c r="C25" s="15" t="s">
        <v>200</v>
      </c>
      <c r="D25" s="15" t="s">
        <v>201</v>
      </c>
      <c r="E25" s="6" t="s">
        <v>223</v>
      </c>
      <c r="F25" s="6" t="s">
        <v>164</v>
      </c>
      <c r="G25" s="6" t="s">
        <v>218</v>
      </c>
      <c r="H25" s="6" t="s">
        <v>202</v>
      </c>
      <c r="I25" s="18"/>
      <c r="J25" s="94"/>
      <c r="K25" s="95"/>
      <c r="L25" s="97"/>
      <c r="M25" s="96"/>
      <c r="N25" s="18"/>
      <c r="O25" s="18"/>
      <c r="P25" s="95"/>
      <c r="Q25" s="18"/>
      <c r="R25" s="97"/>
      <c r="S25" s="96"/>
      <c r="T25" s="96"/>
      <c r="U25" s="18"/>
      <c r="V25" s="18"/>
      <c r="W25" s="18"/>
      <c r="X25" s="18"/>
      <c r="Y25" s="18"/>
      <c r="Z25" s="18"/>
    </row>
    <row r="26" spans="2:26" ht="51.75" customHeight="1">
      <c r="B26" s="16">
        <v>3</v>
      </c>
      <c r="C26" s="15" t="s">
        <v>203</v>
      </c>
      <c r="D26" s="15" t="s">
        <v>205</v>
      </c>
      <c r="E26" s="6" t="s">
        <v>223</v>
      </c>
      <c r="F26" s="6" t="s">
        <v>164</v>
      </c>
      <c r="G26" s="6" t="s">
        <v>218</v>
      </c>
      <c r="H26" s="6" t="s">
        <v>202</v>
      </c>
      <c r="I26" s="18"/>
      <c r="J26" s="94"/>
      <c r="K26" s="95"/>
      <c r="L26" s="97"/>
      <c r="M26" s="96"/>
      <c r="N26" s="96"/>
      <c r="O26" s="18"/>
      <c r="P26" s="95"/>
      <c r="Q26" s="18"/>
      <c r="R26" s="97"/>
      <c r="S26" s="96"/>
      <c r="T26" s="96"/>
      <c r="U26" s="18"/>
      <c r="V26" s="95"/>
      <c r="W26" s="18"/>
      <c r="X26" s="97"/>
      <c r="Y26" s="96"/>
      <c r="Z26" s="96"/>
    </row>
    <row r="27" spans="2:26" ht="51.75" customHeight="1">
      <c r="B27" s="16">
        <v>4</v>
      </c>
      <c r="C27" s="15" t="s">
        <v>204</v>
      </c>
      <c r="D27" s="15" t="s">
        <v>206</v>
      </c>
      <c r="E27" s="6" t="s">
        <v>207</v>
      </c>
      <c r="F27" s="6" t="s">
        <v>208</v>
      </c>
      <c r="G27" s="6" t="s">
        <v>218</v>
      </c>
      <c r="H27" s="6" t="s">
        <v>208</v>
      </c>
      <c r="I27" s="18"/>
      <c r="J27" s="94"/>
      <c r="K27" s="95"/>
      <c r="L27" s="97"/>
      <c r="M27" s="96"/>
      <c r="N27" s="18"/>
      <c r="O27" s="18"/>
      <c r="P27" s="95"/>
      <c r="Q27" s="95"/>
      <c r="R27" s="97"/>
      <c r="S27" s="96"/>
      <c r="T27" s="96"/>
      <c r="U27" s="18"/>
      <c r="V27" s="18"/>
      <c r="W27" s="18"/>
      <c r="X27" s="18"/>
      <c r="Y27" s="18"/>
      <c r="Z27" s="18"/>
    </row>
    <row r="28" spans="2:26" ht="51.75" customHeight="1">
      <c r="B28" s="16">
        <v>5</v>
      </c>
      <c r="C28" s="15"/>
      <c r="D28" s="1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2:26" ht="51.75" customHeight="1">
      <c r="B29" s="16">
        <v>6</v>
      </c>
      <c r="C29" s="15"/>
      <c r="D29" s="1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</sheetData>
  <mergeCells count="17">
    <mergeCell ref="H2:R2"/>
    <mergeCell ref="H3:R3"/>
    <mergeCell ref="B20:C20"/>
    <mergeCell ref="D20:E20"/>
    <mergeCell ref="F20:G20"/>
    <mergeCell ref="B2:C2"/>
    <mergeCell ref="D3:E3"/>
    <mergeCell ref="F3:G3"/>
    <mergeCell ref="D2:E2"/>
    <mergeCell ref="F2:G2"/>
    <mergeCell ref="F21:G21"/>
    <mergeCell ref="H20:Z20"/>
    <mergeCell ref="H21:Z21"/>
    <mergeCell ref="B22:Z22"/>
    <mergeCell ref="B3:C3"/>
    <mergeCell ref="B21:C21"/>
    <mergeCell ref="D21:E2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K23"/>
  <sheetViews>
    <sheetView zoomScale="115" zoomScaleNormal="115" workbookViewId="0">
      <selection activeCell="AL23" sqref="AL23"/>
    </sheetView>
  </sheetViews>
  <sheetFormatPr defaultRowHeight="15"/>
  <cols>
    <col min="1" max="1" width="2.28515625" style="7" customWidth="1"/>
    <col min="2" max="26" width="2.7109375" style="7" customWidth="1"/>
    <col min="27" max="34" width="3.5703125" style="7" customWidth="1"/>
    <col min="35" max="35" width="2" style="7" customWidth="1"/>
    <col min="36" max="36" width="7.5703125" style="7" customWidth="1"/>
    <col min="37" max="37" width="8.5703125" style="7" customWidth="1"/>
    <col min="38" max="16384" width="9.140625" style="7"/>
  </cols>
  <sheetData>
    <row r="1" spans="2:37" ht="13.5" customHeight="1"/>
    <row r="2" spans="2:37" ht="36.75" customHeight="1">
      <c r="B2" s="121" t="s">
        <v>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3"/>
      <c r="AK2" s="8">
        <v>1</v>
      </c>
    </row>
    <row r="3" spans="2:37" ht="28.5" customHeight="1">
      <c r="B3" s="124" t="s">
        <v>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</row>
    <row r="4" spans="2:37" ht="28.5" customHeight="1">
      <c r="B4" s="124" t="s">
        <v>0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</row>
    <row r="5" spans="2:37" ht="24" customHeight="1"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1"/>
    </row>
    <row r="6" spans="2:37" ht="24" customHeight="1"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2:37" ht="34.5" customHeight="1">
      <c r="B7" s="125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</row>
    <row r="8" spans="2:37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1"/>
    </row>
    <row r="9" spans="2:37" s="17" customFormat="1" ht="28.5" customHeight="1">
      <c r="B9" s="126" t="s">
        <v>3</v>
      </c>
      <c r="C9" s="127"/>
      <c r="D9" s="127"/>
      <c r="E9" s="127"/>
      <c r="F9" s="127"/>
      <c r="G9" s="128" t="str">
        <f>VLOOKUP($AK$2,DATA!$B$5:AL8,2,0)</f>
        <v>ભાદરકા રમેશકુમાર નાથાભાઈ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7" t="s">
        <v>4</v>
      </c>
      <c r="AA9" s="127"/>
      <c r="AB9" s="129">
        <f>VLOOKUP($AK$2,DATA!$B$5:AL8,15,0)</f>
        <v>0</v>
      </c>
      <c r="AC9" s="129"/>
      <c r="AD9" s="129"/>
      <c r="AE9" s="129"/>
      <c r="AF9" s="129"/>
      <c r="AG9" s="129"/>
      <c r="AH9" s="130"/>
    </row>
    <row r="10" spans="2:37" s="17" customFormat="1" ht="28.5" customHeight="1">
      <c r="B10" s="131" t="s">
        <v>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28">
        <f>VLOOKUP($AK$2,DATA!$B$5:AL8,6,0)</f>
        <v>0</v>
      </c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7" t="s">
        <v>6</v>
      </c>
      <c r="AE10" s="127"/>
      <c r="AF10" s="127"/>
      <c r="AG10" s="127"/>
      <c r="AH10" s="133"/>
    </row>
    <row r="11" spans="2:37" s="17" customFormat="1" ht="28.5" customHeight="1">
      <c r="B11" s="131" t="s">
        <v>8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4"/>
    </row>
    <row r="12" spans="2:37" s="17" customFormat="1" ht="28.5" customHeight="1">
      <c r="B12" s="131" t="s">
        <v>9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4"/>
    </row>
    <row r="13" spans="2:37" s="17" customFormat="1" ht="28.5" customHeight="1">
      <c r="B13" s="131" t="s">
        <v>10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4"/>
    </row>
    <row r="14" spans="2:37" s="17" customFormat="1" ht="28.5" customHeight="1">
      <c r="B14" s="131" t="s">
        <v>11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4"/>
    </row>
    <row r="15" spans="2:37" ht="60.7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1"/>
    </row>
    <row r="16" spans="2:37" ht="24.75" customHeight="1"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127" t="s">
        <v>12</v>
      </c>
      <c r="R16" s="127"/>
      <c r="S16" s="127"/>
      <c r="T16" s="127"/>
      <c r="U16" s="127"/>
      <c r="V16" s="127"/>
      <c r="W16" s="127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6"/>
    </row>
    <row r="17" spans="2:34" ht="24.75" customHeight="1"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27" t="s">
        <v>13</v>
      </c>
      <c r="R17" s="127"/>
      <c r="S17" s="127"/>
      <c r="T17" s="127"/>
      <c r="U17" s="127"/>
      <c r="V17" s="127"/>
      <c r="W17" s="127"/>
      <c r="X17" s="129" t="str">
        <f>VLOOKUP($AK$2,DATA!$B$5:AL8,2,0)</f>
        <v>ભાદરકા રમેશકુમાર નાથાભાઈ</v>
      </c>
      <c r="Y17" s="129"/>
      <c r="Z17" s="129"/>
      <c r="AA17" s="129"/>
      <c r="AB17" s="129"/>
      <c r="AC17" s="129"/>
      <c r="AD17" s="129"/>
      <c r="AE17" s="129"/>
      <c r="AF17" s="129"/>
      <c r="AG17" s="129"/>
      <c r="AH17" s="130"/>
    </row>
    <row r="18" spans="2:34" ht="24.7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27" t="s">
        <v>14</v>
      </c>
      <c r="R18" s="127"/>
      <c r="S18" s="127"/>
      <c r="T18" s="127"/>
      <c r="U18" s="127"/>
      <c r="V18" s="127"/>
      <c r="W18" s="127"/>
      <c r="X18" s="129" t="str">
        <f>VLOOKUP($AK$2,DATA!$B$5:AL8,4,0)</f>
        <v>આચાર્ય</v>
      </c>
      <c r="Y18" s="129"/>
      <c r="Z18" s="129"/>
      <c r="AA18" s="129"/>
      <c r="AB18" s="129"/>
      <c r="AC18" s="129"/>
      <c r="AD18" s="129"/>
      <c r="AE18" s="129"/>
      <c r="AF18" s="129"/>
      <c r="AG18" s="129"/>
      <c r="AH18" s="130"/>
    </row>
    <row r="19" spans="2:34" ht="42" customHeight="1"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1"/>
    </row>
    <row r="20" spans="2:34" ht="51" customHeight="1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1"/>
    </row>
    <row r="21" spans="2:34" ht="24.7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27" t="s">
        <v>15</v>
      </c>
      <c r="Q21" s="127"/>
      <c r="R21" s="127"/>
      <c r="S21" s="127"/>
      <c r="T21" s="127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6"/>
    </row>
    <row r="22" spans="2:34" ht="24.75" customHeight="1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35" t="s">
        <v>176</v>
      </c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6"/>
    </row>
    <row r="23" spans="2:34" ht="24.75" customHeight="1"/>
  </sheetData>
  <mergeCells count="24">
    <mergeCell ref="B13:AH13"/>
    <mergeCell ref="B14:AH14"/>
    <mergeCell ref="Q16:W16"/>
    <mergeCell ref="P22:AH22"/>
    <mergeCell ref="Q18:W18"/>
    <mergeCell ref="X16:AH16"/>
    <mergeCell ref="X17:AH17"/>
    <mergeCell ref="X18:AH18"/>
    <mergeCell ref="P21:T21"/>
    <mergeCell ref="U21:AH21"/>
    <mergeCell ref="Q17:W17"/>
    <mergeCell ref="B10:Q10"/>
    <mergeCell ref="AD10:AH10"/>
    <mergeCell ref="R10:AC10"/>
    <mergeCell ref="B12:AH12"/>
    <mergeCell ref="B11:AH11"/>
    <mergeCell ref="B2:AH2"/>
    <mergeCell ref="B3:AH3"/>
    <mergeCell ref="B4:AH4"/>
    <mergeCell ref="B7:AH7"/>
    <mergeCell ref="B9:F9"/>
    <mergeCell ref="G9:Y9"/>
    <mergeCell ref="Z9:AA9"/>
    <mergeCell ref="AB9:AH9"/>
  </mergeCells>
  <phoneticPr fontId="3" type="noConversion"/>
  <pageMargins left="0.28000000000000003" right="0.23" top="0.34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37</xdr:col>
                    <xdr:colOff>180975</xdr:colOff>
                    <xdr:row>1</xdr:row>
                    <xdr:rowOff>28575</xdr:rowOff>
                  </from>
                  <to>
                    <xdr:col>38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AL29"/>
  <sheetViews>
    <sheetView topLeftCell="A4" zoomScale="115" zoomScaleNormal="115" workbookViewId="0">
      <selection activeCell="G9" sqref="G9:AH9"/>
    </sheetView>
  </sheetViews>
  <sheetFormatPr defaultRowHeight="15"/>
  <cols>
    <col min="1" max="1" width="1.42578125" style="7" customWidth="1"/>
    <col min="2" max="34" width="3" style="7" customWidth="1"/>
    <col min="35" max="35" width="0.5703125" style="7" customWidth="1"/>
    <col min="36" max="36" width="2.7109375" style="7" customWidth="1"/>
    <col min="37" max="37" width="3" style="7" customWidth="1"/>
    <col min="38" max="16384" width="9.140625" style="7"/>
  </cols>
  <sheetData>
    <row r="1" spans="2:38" ht="9" customHeight="1"/>
    <row r="2" spans="2:38" ht="27" customHeight="1">
      <c r="B2" s="139" t="s">
        <v>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L2" s="9">
        <v>1</v>
      </c>
    </row>
    <row r="3" spans="2:38" ht="30.75" customHeight="1">
      <c r="B3" s="137" t="s">
        <v>7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</row>
    <row r="4" spans="2:38" ht="30.75" customHeight="1">
      <c r="B4" s="137" t="s">
        <v>16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</row>
    <row r="5" spans="2:38" ht="30.75" customHeight="1">
      <c r="B5" s="137" t="s">
        <v>17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</row>
    <row r="6" spans="2:38">
      <c r="B6" s="14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4"/>
    </row>
    <row r="7" spans="2:38" ht="27" customHeight="1">
      <c r="B7" s="138" t="s">
        <v>18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</row>
    <row r="8" spans="2:38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1"/>
    </row>
    <row r="9" spans="2:38" ht="24.75" customHeight="1">
      <c r="B9" s="126" t="s">
        <v>3</v>
      </c>
      <c r="C9" s="127"/>
      <c r="D9" s="127"/>
      <c r="E9" s="127"/>
      <c r="F9" s="127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6"/>
    </row>
    <row r="10" spans="2:38" ht="24.75" customHeight="1">
      <c r="B10" s="126" t="s">
        <v>19</v>
      </c>
      <c r="C10" s="127"/>
      <c r="D10" s="127"/>
      <c r="E10" s="135"/>
      <c r="F10" s="135"/>
      <c r="G10" s="135"/>
      <c r="H10" s="135"/>
      <c r="I10" s="135"/>
      <c r="J10" s="135"/>
      <c r="K10" s="147" t="s">
        <v>20</v>
      </c>
      <c r="L10" s="147"/>
      <c r="M10" s="147"/>
      <c r="N10" s="147"/>
      <c r="O10" s="148" t="str">
        <f>VLOOKUP($AL$2,DATA!$B$5:$T$13,2,0)</f>
        <v>ભાદરકા રમેશકુમાર નાથાભાઈ</v>
      </c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9"/>
    </row>
    <row r="11" spans="2:38" ht="24.75" customHeight="1">
      <c r="B11" s="152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47" t="s">
        <v>21</v>
      </c>
      <c r="Q11" s="147"/>
      <c r="R11" s="147"/>
      <c r="S11" s="147"/>
      <c r="T11" s="147"/>
      <c r="U11" s="147"/>
      <c r="V11" s="148">
        <f>VLOOKUP($AL$2,DATA!$B$5:$T$13,15,0)</f>
        <v>0</v>
      </c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9"/>
    </row>
    <row r="12" spans="2:38" ht="26.25" customHeight="1">
      <c r="B12" s="150" t="s">
        <v>22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29">
        <f>VLOOKUP($AL$2,DATA!$B$5:$T$13,16,0)</f>
        <v>0</v>
      </c>
      <c r="Q12" s="129"/>
      <c r="R12" s="129"/>
      <c r="S12" s="129"/>
      <c r="T12" s="129"/>
      <c r="U12" s="129"/>
      <c r="V12" s="129"/>
      <c r="W12" s="129"/>
      <c r="X12" s="147" t="s">
        <v>23</v>
      </c>
      <c r="Y12" s="147"/>
      <c r="Z12" s="147"/>
      <c r="AA12" s="147"/>
      <c r="AB12" s="147"/>
      <c r="AC12" s="147"/>
      <c r="AD12" s="147"/>
      <c r="AE12" s="147"/>
      <c r="AF12" s="147"/>
      <c r="AG12" s="147"/>
      <c r="AH12" s="151"/>
    </row>
    <row r="13" spans="2:38" ht="26.25" customHeight="1">
      <c r="B13" s="131" t="s">
        <v>24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29">
        <f>VLOOKUP($AL$2,DATA!$B$5:$T$13,6,0)</f>
        <v>0</v>
      </c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7" t="s">
        <v>6</v>
      </c>
      <c r="AE13" s="127"/>
      <c r="AF13" s="127"/>
      <c r="AG13" s="127"/>
      <c r="AH13" s="133"/>
    </row>
    <row r="14" spans="2:38" ht="26.25" customHeight="1">
      <c r="B14" s="131" t="s">
        <v>25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4"/>
    </row>
    <row r="15" spans="2:38" ht="26.25" customHeight="1">
      <c r="B15" s="126" t="s">
        <v>26</v>
      </c>
      <c r="C15" s="127"/>
      <c r="D15" s="127"/>
      <c r="E15" s="127"/>
      <c r="F15" s="127"/>
      <c r="G15" s="127"/>
      <c r="H15" s="127"/>
      <c r="I15" s="129" t="str">
        <f>VLOOKUP($AL$2,DATA!$B$5:$T$13,2,0)</f>
        <v>ભાદરકા રમેશકુમાર નાથાભાઈ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7" t="s">
        <v>27</v>
      </c>
      <c r="AH15" s="133"/>
    </row>
    <row r="16" spans="2:38" ht="26.25" customHeight="1">
      <c r="B16" s="131" t="s">
        <v>28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40" t="str">
        <f>VLOOKUP($AL$2,DATA!$B$5:$T$13,2,0)</f>
        <v>ભાદરકા રમેશકુમાર નાથાભાઈ</v>
      </c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1"/>
    </row>
    <row r="17" spans="2:34" ht="26.25" customHeight="1">
      <c r="B17" s="24" t="s">
        <v>29</v>
      </c>
      <c r="C17" s="25"/>
      <c r="D17" s="25"/>
      <c r="E17" s="25"/>
      <c r="F17" s="25"/>
      <c r="G17" s="25"/>
      <c r="H17" s="25"/>
      <c r="I17" s="25"/>
      <c r="J17" s="25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33"/>
    </row>
    <row r="18" spans="2:34" ht="26.25" customHeight="1">
      <c r="B18" s="131" t="s">
        <v>30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4"/>
    </row>
    <row r="19" spans="2:34" ht="26.25" customHeight="1">
      <c r="B19" s="131" t="s">
        <v>31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4"/>
    </row>
    <row r="20" spans="2:34" ht="26.25" customHeight="1">
      <c r="B20" s="131" t="s">
        <v>32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</row>
    <row r="21" spans="2:34" ht="42.75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/>
    </row>
    <row r="22" spans="2:34" ht="24.75" customHeight="1"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6"/>
      <c r="Q22" s="127" t="s">
        <v>12</v>
      </c>
      <c r="R22" s="127"/>
      <c r="S22" s="127"/>
      <c r="T22" s="127"/>
      <c r="U22" s="127"/>
      <c r="V22" s="127"/>
      <c r="W22" s="127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6"/>
    </row>
    <row r="23" spans="2:34" ht="24.75" customHeight="1"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6"/>
      <c r="Q23" s="127" t="s">
        <v>13</v>
      </c>
      <c r="R23" s="127"/>
      <c r="S23" s="127"/>
      <c r="T23" s="127"/>
      <c r="U23" s="127"/>
      <c r="V23" s="127"/>
      <c r="W23" s="127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6"/>
    </row>
    <row r="24" spans="2:34" ht="24.7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6"/>
      <c r="Q24" s="127" t="s">
        <v>14</v>
      </c>
      <c r="R24" s="127"/>
      <c r="S24" s="127"/>
      <c r="T24" s="127"/>
      <c r="U24" s="127"/>
      <c r="V24" s="127"/>
      <c r="W24" s="127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6"/>
    </row>
    <row r="25" spans="2:34" ht="33" customHeight="1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</row>
    <row r="26" spans="2:34" ht="33" customHeight="1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</row>
    <row r="27" spans="2:34" ht="24.75" customHeight="1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127" t="s">
        <v>15</v>
      </c>
      <c r="Q27" s="127"/>
      <c r="R27" s="127"/>
      <c r="S27" s="127"/>
      <c r="T27" s="127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6"/>
    </row>
    <row r="28" spans="2:34" ht="24.75" customHeight="1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135" t="s">
        <v>177</v>
      </c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6"/>
    </row>
    <row r="29" spans="2:34" ht="3.75" customHeight="1"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</sheetData>
  <mergeCells count="40">
    <mergeCell ref="P11:U11"/>
    <mergeCell ref="V11:AH11"/>
    <mergeCell ref="B12:O12"/>
    <mergeCell ref="P12:W12"/>
    <mergeCell ref="X12:AH12"/>
    <mergeCell ref="B11:O11"/>
    <mergeCell ref="P27:T27"/>
    <mergeCell ref="U27:AH27"/>
    <mergeCell ref="P28:AH28"/>
    <mergeCell ref="B5:AH5"/>
    <mergeCell ref="B6:AH6"/>
    <mergeCell ref="G9:AH9"/>
    <mergeCell ref="B10:D10"/>
    <mergeCell ref="E10:J10"/>
    <mergeCell ref="K10:N10"/>
    <mergeCell ref="O10:AH10"/>
    <mergeCell ref="B19:AH19"/>
    <mergeCell ref="Q22:W22"/>
    <mergeCell ref="X22:AH22"/>
    <mergeCell ref="Q23:W23"/>
    <mergeCell ref="X23:AH23"/>
    <mergeCell ref="Q24:W24"/>
    <mergeCell ref="X24:AH24"/>
    <mergeCell ref="AD13:AH13"/>
    <mergeCell ref="B14:AH14"/>
    <mergeCell ref="B18:AH18"/>
    <mergeCell ref="B13:M13"/>
    <mergeCell ref="N13:AC13"/>
    <mergeCell ref="B15:H15"/>
    <mergeCell ref="I15:AF15"/>
    <mergeCell ref="AG15:AH15"/>
    <mergeCell ref="B16:T16"/>
    <mergeCell ref="U16:AH16"/>
    <mergeCell ref="B20:L20"/>
    <mergeCell ref="K17:AH17"/>
    <mergeCell ref="B3:AH3"/>
    <mergeCell ref="B4:AH4"/>
    <mergeCell ref="B7:AH7"/>
    <mergeCell ref="B9:F9"/>
    <mergeCell ref="B2:AH2"/>
  </mergeCells>
  <pageMargins left="0.3" right="0.23" top="0.38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38</xdr:col>
                    <xdr:colOff>28575</xdr:colOff>
                    <xdr:row>1</xdr:row>
                    <xdr:rowOff>19050</xdr:rowOff>
                  </from>
                  <to>
                    <xdr:col>38</xdr:col>
                    <xdr:colOff>600075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N23"/>
  <sheetViews>
    <sheetView workbookViewId="0">
      <selection activeCell="AL16" sqref="AL16"/>
    </sheetView>
  </sheetViews>
  <sheetFormatPr defaultRowHeight="15"/>
  <cols>
    <col min="1" max="1" width="1.7109375" style="7" customWidth="1"/>
    <col min="2" max="8" width="3.28515625" style="7" customWidth="1"/>
    <col min="9" max="9" width="6" style="7" customWidth="1"/>
    <col min="10" max="10" width="4.85546875" style="7" customWidth="1"/>
    <col min="11" max="11" width="3.85546875" style="7" customWidth="1"/>
    <col min="12" max="12" width="3.7109375" style="7" customWidth="1"/>
    <col min="13" max="15" width="3.85546875" style="7" customWidth="1"/>
    <col min="16" max="16" width="3.5703125" style="7" customWidth="1"/>
    <col min="17" max="18" width="3.85546875" style="7" customWidth="1"/>
    <col min="19" max="19" width="3.7109375" style="7" customWidth="1"/>
    <col min="20" max="20" width="3.85546875" style="7" customWidth="1"/>
    <col min="21" max="21" width="4.85546875" style="7" customWidth="1"/>
    <col min="22" max="22" width="4.42578125" style="7" customWidth="1"/>
    <col min="23" max="23" width="3.85546875" style="7" customWidth="1"/>
    <col min="24" max="24" width="5.42578125" style="7" customWidth="1"/>
    <col min="25" max="25" width="3.85546875" style="7" customWidth="1"/>
    <col min="26" max="26" width="4.42578125" style="7" customWidth="1"/>
    <col min="27" max="27" width="3.85546875" style="7" customWidth="1"/>
    <col min="28" max="28" width="4.5703125" style="7" customWidth="1"/>
    <col min="29" max="29" width="3.85546875" style="7" customWidth="1"/>
    <col min="30" max="30" width="4.5703125" style="7" customWidth="1"/>
    <col min="31" max="32" width="3.85546875" style="7" customWidth="1"/>
    <col min="33" max="33" width="4.42578125" style="7" customWidth="1"/>
    <col min="34" max="34" width="4.140625" style="7" customWidth="1"/>
    <col min="35" max="35" width="3" style="7" customWidth="1"/>
    <col min="36" max="36" width="0.85546875" style="7" customWidth="1"/>
    <col min="37" max="16384" width="9.140625" style="7"/>
  </cols>
  <sheetData>
    <row r="1" spans="2:38" ht="8.25" customHeight="1" thickBot="1"/>
    <row r="2" spans="2:38" ht="27.75" customHeight="1">
      <c r="B2" s="188" t="s">
        <v>57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202" t="s">
        <v>59</v>
      </c>
      <c r="AE2" s="202"/>
      <c r="AF2" s="202"/>
      <c r="AG2" s="202"/>
      <c r="AH2" s="202"/>
      <c r="AI2" s="203"/>
      <c r="AL2" s="8">
        <v>1</v>
      </c>
    </row>
    <row r="3" spans="2:38" ht="18" customHeight="1">
      <c r="B3" s="200" t="s">
        <v>58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190" t="s">
        <v>60</v>
      </c>
      <c r="Z3" s="190"/>
      <c r="AA3" s="190"/>
      <c r="AB3" s="190"/>
      <c r="AC3" s="190"/>
      <c r="AD3" s="190"/>
      <c r="AE3" s="190"/>
      <c r="AF3" s="190"/>
      <c r="AG3" s="190"/>
      <c r="AH3" s="190"/>
      <c r="AI3" s="191"/>
    </row>
    <row r="4" spans="2:38" ht="25.5" customHeight="1" thickBot="1">
      <c r="B4" s="192" t="s">
        <v>181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4" t="s">
        <v>61</v>
      </c>
      <c r="AE4" s="194"/>
      <c r="AF4" s="194"/>
      <c r="AG4" s="194"/>
      <c r="AH4" s="194"/>
      <c r="AI4" s="195"/>
    </row>
    <row r="5" spans="2:38" s="10" customFormat="1" ht="117" customHeight="1">
      <c r="B5" s="153" t="s">
        <v>33</v>
      </c>
      <c r="C5" s="154"/>
      <c r="D5" s="154"/>
      <c r="E5" s="154"/>
      <c r="F5" s="154"/>
      <c r="G5" s="154"/>
      <c r="H5" s="155"/>
      <c r="I5" s="153" t="s">
        <v>34</v>
      </c>
      <c r="J5" s="155"/>
      <c r="K5" s="153" t="s">
        <v>35</v>
      </c>
      <c r="L5" s="154"/>
      <c r="M5" s="154"/>
      <c r="N5" s="155"/>
      <c r="O5" s="153" t="s">
        <v>36</v>
      </c>
      <c r="P5" s="154"/>
      <c r="Q5" s="155"/>
      <c r="R5" s="153" t="s">
        <v>37</v>
      </c>
      <c r="S5" s="154"/>
      <c r="T5" s="155"/>
      <c r="U5" s="153" t="s">
        <v>38</v>
      </c>
      <c r="V5" s="154"/>
      <c r="W5" s="155"/>
      <c r="X5" s="153" t="s">
        <v>39</v>
      </c>
      <c r="Y5" s="155"/>
      <c r="Z5" s="153" t="s">
        <v>53</v>
      </c>
      <c r="AA5" s="155"/>
      <c r="AB5" s="153" t="s">
        <v>40</v>
      </c>
      <c r="AC5" s="155"/>
      <c r="AD5" s="153" t="s">
        <v>41</v>
      </c>
      <c r="AE5" s="155"/>
      <c r="AF5" s="153" t="s">
        <v>54</v>
      </c>
      <c r="AG5" s="155"/>
      <c r="AH5" s="153" t="s">
        <v>42</v>
      </c>
      <c r="AI5" s="155"/>
    </row>
    <row r="6" spans="2:38" ht="84" customHeight="1">
      <c r="B6" s="156" t="s">
        <v>43</v>
      </c>
      <c r="C6" s="157"/>
      <c r="D6" s="157"/>
      <c r="E6" s="157"/>
      <c r="F6" s="157"/>
      <c r="G6" s="157"/>
      <c r="H6" s="158"/>
      <c r="I6" s="156" t="s">
        <v>44</v>
      </c>
      <c r="J6" s="158"/>
      <c r="K6" s="156" t="s">
        <v>45</v>
      </c>
      <c r="L6" s="157"/>
      <c r="M6" s="157"/>
      <c r="N6" s="158"/>
      <c r="O6" s="156" t="s">
        <v>46</v>
      </c>
      <c r="P6" s="157"/>
      <c r="Q6" s="158"/>
      <c r="R6" s="156" t="s">
        <v>47</v>
      </c>
      <c r="S6" s="157"/>
      <c r="T6" s="158"/>
      <c r="U6" s="156" t="s">
        <v>48</v>
      </c>
      <c r="V6" s="157"/>
      <c r="W6" s="158"/>
      <c r="X6" s="156" t="s">
        <v>49</v>
      </c>
      <c r="Y6" s="158"/>
      <c r="Z6" s="156" t="s">
        <v>50</v>
      </c>
      <c r="AA6" s="158"/>
      <c r="AB6" s="156" t="s">
        <v>51</v>
      </c>
      <c r="AC6" s="158"/>
      <c r="AD6" s="156" t="s">
        <v>52</v>
      </c>
      <c r="AE6" s="158"/>
      <c r="AF6" s="156" t="s">
        <v>55</v>
      </c>
      <c r="AG6" s="158"/>
      <c r="AH6" s="156" t="s">
        <v>56</v>
      </c>
      <c r="AI6" s="158"/>
    </row>
    <row r="7" spans="2:38" ht="16.5" customHeight="1">
      <c r="B7" s="161">
        <v>1</v>
      </c>
      <c r="C7" s="162"/>
      <c r="D7" s="162"/>
      <c r="E7" s="162"/>
      <c r="F7" s="162"/>
      <c r="G7" s="162"/>
      <c r="H7" s="163"/>
      <c r="I7" s="159">
        <v>2</v>
      </c>
      <c r="J7" s="163"/>
      <c r="K7" s="159">
        <v>3</v>
      </c>
      <c r="L7" s="162"/>
      <c r="M7" s="162"/>
      <c r="N7" s="163"/>
      <c r="O7" s="159">
        <v>4</v>
      </c>
      <c r="P7" s="162"/>
      <c r="Q7" s="163"/>
      <c r="R7" s="159">
        <v>5</v>
      </c>
      <c r="S7" s="162"/>
      <c r="T7" s="163"/>
      <c r="U7" s="159">
        <v>6</v>
      </c>
      <c r="V7" s="162"/>
      <c r="W7" s="163"/>
      <c r="X7" s="159">
        <v>7</v>
      </c>
      <c r="Y7" s="163"/>
      <c r="Z7" s="159">
        <v>8</v>
      </c>
      <c r="AA7" s="163"/>
      <c r="AB7" s="159">
        <v>9</v>
      </c>
      <c r="AC7" s="163"/>
      <c r="AD7" s="159">
        <v>10</v>
      </c>
      <c r="AE7" s="163"/>
      <c r="AF7" s="159">
        <v>11</v>
      </c>
      <c r="AG7" s="163"/>
      <c r="AH7" s="159">
        <v>12</v>
      </c>
      <c r="AI7" s="160"/>
    </row>
    <row r="8" spans="2:38" ht="59.25" customHeight="1" thickBot="1">
      <c r="B8" s="168" t="str">
        <f>VLOOKUP($AL$2,DATA!$B$5:$U$15,3,0)</f>
        <v>BHADARKA RAMESHKUMAR NATHABHAI</v>
      </c>
      <c r="C8" s="169"/>
      <c r="D8" s="169"/>
      <c r="E8" s="169"/>
      <c r="F8" s="169"/>
      <c r="G8" s="169"/>
      <c r="H8" s="170"/>
      <c r="I8" s="164" t="str">
        <f>VLOOKUP($AL$2,DATA!$B$5:$U$15,5,0)</f>
        <v>PRINCIPAL</v>
      </c>
      <c r="J8" s="165"/>
      <c r="K8" s="171">
        <f>VLOOKUP($AL$2,DATA!$B$5:$U$15,7,0)</f>
        <v>0</v>
      </c>
      <c r="L8" s="172"/>
      <c r="M8" s="172"/>
      <c r="N8" s="173"/>
      <c r="O8" s="164">
        <f>VLOOKUP($AL$2,DATA!$B$5:$U$15,8,0)</f>
        <v>0</v>
      </c>
      <c r="P8" s="174"/>
      <c r="Q8" s="165"/>
      <c r="R8" s="164">
        <f>VLOOKUP($AL$2,DATA!$B$5:$U$15,9,0)</f>
        <v>0</v>
      </c>
      <c r="S8" s="174"/>
      <c r="T8" s="165"/>
      <c r="U8" s="164">
        <f>VLOOKUP($AL$2,DATA!$B$5:$U$15,10,0)</f>
        <v>0</v>
      </c>
      <c r="V8" s="174"/>
      <c r="W8" s="165"/>
      <c r="X8" s="164">
        <f>VLOOKUP($AL$2,DATA!$B$5:$U$15,11,0)</f>
        <v>0</v>
      </c>
      <c r="Y8" s="165"/>
      <c r="Z8" s="164">
        <f>VLOOKUP($AL$2,DATA!$B$5:$U$15,12,0)</f>
        <v>0</v>
      </c>
      <c r="AA8" s="165"/>
      <c r="AB8" s="164">
        <f>VLOOKUP($AL$2,DATA!$B$5:$U$15,13,0)</f>
        <v>0</v>
      </c>
      <c r="AC8" s="165"/>
      <c r="AD8" s="164">
        <f>VLOOKUP($AL$2,DATA!$B$5:$U$15,14,0)</f>
        <v>0</v>
      </c>
      <c r="AE8" s="165"/>
      <c r="AF8" s="166"/>
      <c r="AG8" s="167"/>
      <c r="AH8" s="166"/>
      <c r="AI8" s="167"/>
    </row>
    <row r="9" spans="2:38" ht="5.25" hidden="1" customHeight="1"/>
    <row r="10" spans="2:38" ht="19.5" customHeight="1">
      <c r="B10" s="30" t="s">
        <v>62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2" t="s">
        <v>63</v>
      </c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3"/>
    </row>
    <row r="11" spans="2:38" ht="19.5" customHeight="1">
      <c r="B11" s="187" t="s">
        <v>66</v>
      </c>
      <c r="C11" s="127"/>
      <c r="D11" s="127"/>
      <c r="E11" s="127"/>
      <c r="F11" s="127"/>
      <c r="G11" s="186" t="s">
        <v>179</v>
      </c>
      <c r="H11" s="186"/>
      <c r="I11" s="186"/>
      <c r="J11" s="186"/>
      <c r="K11" s="186"/>
      <c r="L11" s="186"/>
      <c r="M11" s="186"/>
      <c r="N11" s="186"/>
      <c r="O11" s="186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4"/>
    </row>
    <row r="12" spans="2:38" ht="19.5" customHeight="1">
      <c r="B12" s="182" t="s">
        <v>67</v>
      </c>
      <c r="C12" s="183"/>
      <c r="D12" s="183"/>
      <c r="E12" s="183"/>
      <c r="F12" s="183"/>
      <c r="G12" s="186" t="s">
        <v>225</v>
      </c>
      <c r="H12" s="186"/>
      <c r="I12" s="186"/>
      <c r="J12" s="186"/>
      <c r="K12" s="186"/>
      <c r="L12" s="186"/>
      <c r="M12" s="186"/>
      <c r="N12" s="186"/>
      <c r="O12" s="186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34"/>
    </row>
    <row r="13" spans="2:38" ht="19.5" customHeight="1" thickBot="1">
      <c r="B13" s="187" t="s">
        <v>64</v>
      </c>
      <c r="C13" s="127"/>
      <c r="D13" s="127"/>
      <c r="E13" s="127"/>
      <c r="F13" s="127"/>
      <c r="G13" s="199">
        <v>45769</v>
      </c>
      <c r="H13" s="186"/>
      <c r="I13" s="186"/>
      <c r="J13" s="186"/>
      <c r="K13" s="186"/>
      <c r="L13" s="186"/>
      <c r="M13" s="186"/>
      <c r="N13" s="186"/>
      <c r="O13" s="18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179"/>
      <c r="AB13" s="179"/>
      <c r="AC13" s="179"/>
      <c r="AD13" s="179"/>
      <c r="AE13" s="179"/>
      <c r="AF13" s="179"/>
      <c r="AG13" s="179"/>
      <c r="AH13" s="179"/>
      <c r="AI13" s="34"/>
    </row>
    <row r="14" spans="2:38" ht="16.5" customHeight="1" thickBot="1">
      <c r="B14" s="182" t="s">
        <v>68</v>
      </c>
      <c r="C14" s="183"/>
      <c r="D14" s="183"/>
      <c r="E14" s="183"/>
      <c r="F14" s="183"/>
      <c r="G14" s="185">
        <v>45769</v>
      </c>
      <c r="H14" s="186"/>
      <c r="I14" s="186"/>
      <c r="J14" s="186"/>
      <c r="K14" s="186"/>
      <c r="L14" s="186"/>
      <c r="M14" s="186"/>
      <c r="N14" s="186"/>
      <c r="O14" s="186"/>
      <c r="P14" s="20"/>
      <c r="Q14" s="20"/>
      <c r="R14" s="179"/>
      <c r="S14" s="179"/>
      <c r="T14" s="179"/>
      <c r="U14" s="179"/>
      <c r="V14" s="179"/>
      <c r="W14" s="179"/>
      <c r="X14" s="20"/>
      <c r="Y14" s="20"/>
      <c r="Z14" s="20"/>
      <c r="AA14" s="127" t="s">
        <v>72</v>
      </c>
      <c r="AB14" s="127"/>
      <c r="AC14" s="127"/>
      <c r="AD14" s="127"/>
      <c r="AE14" s="127"/>
      <c r="AF14" s="127"/>
      <c r="AG14" s="127"/>
      <c r="AH14" s="20"/>
      <c r="AI14" s="34"/>
    </row>
    <row r="15" spans="2:38" ht="16.5" customHeight="1">
      <c r="B15" s="187" t="s">
        <v>65</v>
      </c>
      <c r="C15" s="127"/>
      <c r="D15" s="127"/>
      <c r="E15" s="127"/>
      <c r="F15" s="127"/>
      <c r="G15" s="135"/>
      <c r="H15" s="135"/>
      <c r="I15" s="135"/>
      <c r="J15" s="135"/>
      <c r="K15" s="135"/>
      <c r="L15" s="135"/>
      <c r="M15" s="135"/>
      <c r="N15" s="135"/>
      <c r="O15" s="135"/>
      <c r="P15" s="20"/>
      <c r="Q15" s="20"/>
      <c r="R15" s="127" t="s">
        <v>70</v>
      </c>
      <c r="S15" s="127"/>
      <c r="T15" s="127"/>
      <c r="U15" s="127"/>
      <c r="V15" s="127"/>
      <c r="W15" s="127"/>
      <c r="X15" s="20"/>
      <c r="Y15" s="20"/>
      <c r="Z15" s="20"/>
      <c r="AA15" s="184" t="s">
        <v>74</v>
      </c>
      <c r="AB15" s="184"/>
      <c r="AC15" s="184"/>
      <c r="AD15" s="184"/>
      <c r="AE15" s="184"/>
      <c r="AF15" s="184"/>
      <c r="AG15" s="184"/>
      <c r="AH15" s="20"/>
      <c r="AI15" s="34"/>
    </row>
    <row r="16" spans="2:38" ht="16.5" customHeight="1">
      <c r="B16" s="182" t="s">
        <v>69</v>
      </c>
      <c r="C16" s="183"/>
      <c r="D16" s="183"/>
      <c r="E16" s="183"/>
      <c r="F16" s="183"/>
      <c r="G16" s="135"/>
      <c r="H16" s="135"/>
      <c r="I16" s="135"/>
      <c r="J16" s="135"/>
      <c r="K16" s="135"/>
      <c r="L16" s="135"/>
      <c r="M16" s="135"/>
      <c r="N16" s="135"/>
      <c r="O16" s="135"/>
      <c r="P16" s="20"/>
      <c r="Q16" s="20"/>
      <c r="R16" s="184" t="s">
        <v>71</v>
      </c>
      <c r="S16" s="184"/>
      <c r="T16" s="184"/>
      <c r="U16" s="184"/>
      <c r="V16" s="184"/>
      <c r="W16" s="184"/>
      <c r="X16" s="20"/>
      <c r="Y16" s="20"/>
      <c r="Z16" s="20"/>
      <c r="AA16" s="127" t="s">
        <v>73</v>
      </c>
      <c r="AB16" s="127"/>
      <c r="AC16" s="127"/>
      <c r="AD16" s="127"/>
      <c r="AE16" s="127"/>
      <c r="AF16" s="127"/>
      <c r="AG16" s="127"/>
      <c r="AH16" s="20"/>
      <c r="AI16" s="34"/>
    </row>
    <row r="17" spans="2:40" ht="18" customHeight="1" thickBot="1">
      <c r="B17" s="180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81"/>
    </row>
    <row r="18" spans="2:40" ht="15.75" thickBot="1">
      <c r="B18" s="196" t="s">
        <v>75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8"/>
    </row>
    <row r="19" spans="2:40" ht="15.75" customHeight="1">
      <c r="B19" s="175" t="s">
        <v>76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7"/>
    </row>
    <row r="20" spans="2:40" ht="30" customHeight="1">
      <c r="B20" s="35" t="s">
        <v>77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34"/>
    </row>
    <row r="21" spans="2:40" ht="18.75" customHeight="1">
      <c r="B21" s="35" t="s">
        <v>78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127" t="s">
        <v>80</v>
      </c>
      <c r="AE21" s="127"/>
      <c r="AF21" s="127"/>
      <c r="AG21" s="127"/>
      <c r="AH21" s="127"/>
      <c r="AI21" s="34"/>
      <c r="AN21" s="17"/>
    </row>
    <row r="22" spans="2:40" ht="15.75" thickBo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178" t="s">
        <v>81</v>
      </c>
      <c r="AE22" s="178"/>
      <c r="AF22" s="178"/>
      <c r="AG22" s="178"/>
      <c r="AH22" s="178"/>
      <c r="AI22" s="38"/>
    </row>
    <row r="23" spans="2:40" ht="5.25" customHeight="1"/>
  </sheetData>
  <mergeCells count="78">
    <mergeCell ref="B2:AC2"/>
    <mergeCell ref="Y3:AI3"/>
    <mergeCell ref="B4:AC4"/>
    <mergeCell ref="AD4:AI4"/>
    <mergeCell ref="B18:AI18"/>
    <mergeCell ref="AA13:AH13"/>
    <mergeCell ref="G11:O11"/>
    <mergeCell ref="G12:O12"/>
    <mergeCell ref="G13:O13"/>
    <mergeCell ref="B11:F11"/>
    <mergeCell ref="B12:F12"/>
    <mergeCell ref="B13:F13"/>
    <mergeCell ref="B3:X3"/>
    <mergeCell ref="AD2:AI2"/>
    <mergeCell ref="X8:Y8"/>
    <mergeCell ref="Z8:AA8"/>
    <mergeCell ref="B19:AI19"/>
    <mergeCell ref="AD21:AH21"/>
    <mergeCell ref="AD22:AH22"/>
    <mergeCell ref="R14:W14"/>
    <mergeCell ref="G16:O16"/>
    <mergeCell ref="B17:AI17"/>
    <mergeCell ref="B16:F16"/>
    <mergeCell ref="R15:W15"/>
    <mergeCell ref="R16:W16"/>
    <mergeCell ref="AA15:AG15"/>
    <mergeCell ref="AA14:AG14"/>
    <mergeCell ref="AA16:AG16"/>
    <mergeCell ref="G14:O14"/>
    <mergeCell ref="G15:O15"/>
    <mergeCell ref="B14:F14"/>
    <mergeCell ref="B15:F15"/>
    <mergeCell ref="AB8:AC8"/>
    <mergeCell ref="AD8:AE8"/>
    <mergeCell ref="AF8:AG8"/>
    <mergeCell ref="AH8:AI8"/>
    <mergeCell ref="B8:H8"/>
    <mergeCell ref="I8:J8"/>
    <mergeCell ref="K8:N8"/>
    <mergeCell ref="O8:Q8"/>
    <mergeCell ref="R8:T8"/>
    <mergeCell ref="U8:W8"/>
    <mergeCell ref="AH7:AI7"/>
    <mergeCell ref="B7:H7"/>
    <mergeCell ref="I7:J7"/>
    <mergeCell ref="K7:N7"/>
    <mergeCell ref="O7:Q7"/>
    <mergeCell ref="R7:T7"/>
    <mergeCell ref="U7:W7"/>
    <mergeCell ref="X7:Y7"/>
    <mergeCell ref="Z7:AA7"/>
    <mergeCell ref="AB7:AC7"/>
    <mergeCell ref="AD7:AE7"/>
    <mergeCell ref="AF7:AG7"/>
    <mergeCell ref="AF6:AG6"/>
    <mergeCell ref="AF5:AG5"/>
    <mergeCell ref="Z5:AA5"/>
    <mergeCell ref="AD6:AE6"/>
    <mergeCell ref="AH6:AI6"/>
    <mergeCell ref="AH5:AI5"/>
    <mergeCell ref="AD5:AE5"/>
    <mergeCell ref="X6:Y6"/>
    <mergeCell ref="Z6:AA6"/>
    <mergeCell ref="AB6:AC6"/>
    <mergeCell ref="R5:T5"/>
    <mergeCell ref="U5:W5"/>
    <mergeCell ref="X5:Y5"/>
    <mergeCell ref="AB5:AC5"/>
    <mergeCell ref="R6:T6"/>
    <mergeCell ref="B5:H5"/>
    <mergeCell ref="I5:J5"/>
    <mergeCell ref="K5:N5"/>
    <mergeCell ref="O5:Q5"/>
    <mergeCell ref="U6:W6"/>
    <mergeCell ref="B6:H6"/>
    <mergeCell ref="I6:J6"/>
    <mergeCell ref="K6:N6"/>
    <mergeCell ref="O6:Q6"/>
  </mergeCells>
  <pageMargins left="0.16" right="0.16" top="0.23" bottom="0.16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Spinner 1">
              <controlPr defaultSize="0" autoPict="0">
                <anchor moveWithCells="1" sizeWithCells="1">
                  <from>
                    <xdr:col>38</xdr:col>
                    <xdr:colOff>38100</xdr:colOff>
                    <xdr:row>1</xdr:row>
                    <xdr:rowOff>0</xdr:rowOff>
                  </from>
                  <to>
                    <xdr:col>39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B1:AK39"/>
  <sheetViews>
    <sheetView topLeftCell="A10" zoomScale="115" zoomScaleNormal="115" workbookViewId="0">
      <selection activeCell="AL4" sqref="AL4"/>
    </sheetView>
  </sheetViews>
  <sheetFormatPr defaultRowHeight="15"/>
  <cols>
    <col min="1" max="1" width="1.5703125" style="7" customWidth="1"/>
    <col min="2" max="2" width="1.42578125" style="7" customWidth="1"/>
    <col min="3" max="5" width="2.7109375" style="7" customWidth="1"/>
    <col min="6" max="8" width="3.28515625" style="7" customWidth="1"/>
    <col min="9" max="16" width="2.85546875" style="7" customWidth="1"/>
    <col min="17" max="17" width="3.28515625" style="7" customWidth="1"/>
    <col min="18" max="18" width="2.7109375" style="7" customWidth="1"/>
    <col min="19" max="19" width="1.5703125" style="7" customWidth="1"/>
    <col min="20" max="20" width="3.140625" style="7" customWidth="1"/>
    <col min="21" max="23" width="2.7109375" style="7" customWidth="1"/>
    <col min="24" max="33" width="3.5703125" style="7" customWidth="1"/>
    <col min="34" max="34" width="2" style="7" customWidth="1"/>
    <col min="35" max="35" width="1" style="7" customWidth="1"/>
    <col min="36" max="36" width="4.28515625" style="7" customWidth="1"/>
    <col min="37" max="37" width="6.85546875" style="7" customWidth="1"/>
    <col min="38" max="16384" width="9.140625" style="7"/>
  </cols>
  <sheetData>
    <row r="1" spans="2:37" ht="6.75" customHeight="1"/>
    <row r="2" spans="2:37" ht="21.75" customHeight="1">
      <c r="B2" s="208" t="s">
        <v>82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K2" s="11">
        <v>1</v>
      </c>
    </row>
    <row r="3" spans="2:37" ht="26.25">
      <c r="B3" s="215" t="s">
        <v>178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</row>
    <row r="4" spans="2:37" ht="22.5" customHeight="1">
      <c r="B4" s="201" t="s">
        <v>83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</row>
    <row r="5" spans="2:37" ht="17.25" customHeight="1">
      <c r="B5" s="39"/>
      <c r="C5" s="40" t="s">
        <v>89</v>
      </c>
      <c r="D5" s="209" t="s">
        <v>84</v>
      </c>
      <c r="E5" s="209"/>
      <c r="F5" s="210" t="str">
        <f>VLOOKUP($AK$2,DATA!$B$5:$V$12,3,0)</f>
        <v>BHADARKA RAMESHKUMAR NATHABHAI</v>
      </c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1" t="s">
        <v>85</v>
      </c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2"/>
    </row>
    <row r="6" spans="2:37" ht="17.25" customHeight="1">
      <c r="B6" s="19"/>
      <c r="C6" s="26"/>
      <c r="D6" s="213" t="s">
        <v>86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4"/>
    </row>
    <row r="7" spans="2:37" ht="17.25" customHeight="1">
      <c r="B7" s="19"/>
      <c r="C7" s="26"/>
      <c r="D7" s="132" t="s">
        <v>87</v>
      </c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4"/>
    </row>
    <row r="8" spans="2:37" ht="17.25" customHeight="1">
      <c r="B8" s="19"/>
      <c r="C8" s="26"/>
      <c r="D8" s="132" t="s">
        <v>88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4"/>
    </row>
    <row r="9" spans="2:37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1"/>
    </row>
    <row r="10" spans="2:37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1"/>
    </row>
    <row r="11" spans="2:37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1"/>
    </row>
    <row r="12" spans="2:37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41" t="s">
        <v>90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1"/>
    </row>
    <row r="13" spans="2:37" ht="19.5" customHeight="1"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4" t="s">
        <v>91</v>
      </c>
      <c r="Q13" s="204"/>
      <c r="R13" s="204"/>
      <c r="S13" s="204"/>
      <c r="T13" s="204"/>
      <c r="U13" s="204"/>
      <c r="V13" s="204"/>
      <c r="W13" s="204"/>
      <c r="X13" s="207" t="str">
        <f>VLOOKUP($AK$2,DATA!$B$5:$V$12,3,0)</f>
        <v>BHADARKA RAMESHKUMAR NATHABHAI</v>
      </c>
      <c r="Y13" s="207"/>
      <c r="Z13" s="207"/>
      <c r="AA13" s="207"/>
      <c r="AB13" s="207"/>
      <c r="AC13" s="207"/>
      <c r="AD13" s="207"/>
      <c r="AE13" s="207"/>
      <c r="AF13" s="207"/>
      <c r="AG13" s="207"/>
      <c r="AH13" s="21"/>
    </row>
    <row r="14" spans="2:37" ht="19.5" customHeight="1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4" t="s">
        <v>92</v>
      </c>
      <c r="Q14" s="204"/>
      <c r="R14" s="204"/>
      <c r="S14" s="204"/>
      <c r="T14" s="204"/>
      <c r="U14" s="204"/>
      <c r="V14" s="204"/>
      <c r="W14" s="204"/>
      <c r="X14" s="205" t="str">
        <f>VLOOKUP($AK$2,DATA!$B$5:$V$12,5,0)</f>
        <v>PRINCIPAL</v>
      </c>
      <c r="Y14" s="205"/>
      <c r="Z14" s="205"/>
      <c r="AA14" s="205"/>
      <c r="AB14" s="205"/>
      <c r="AC14" s="205"/>
      <c r="AD14" s="205"/>
      <c r="AE14" s="205"/>
      <c r="AF14" s="205"/>
      <c r="AG14" s="205"/>
      <c r="AH14" s="21"/>
    </row>
    <row r="15" spans="2:37" ht="19.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4" t="s">
        <v>93</v>
      </c>
      <c r="Q15" s="204"/>
      <c r="R15" s="204"/>
      <c r="S15" s="204"/>
      <c r="T15" s="204"/>
      <c r="U15" s="204"/>
      <c r="V15" s="204"/>
      <c r="W15" s="204"/>
      <c r="X15" s="206" t="str">
        <f>DATA!D2</f>
        <v>SHRI N.J.JAVIYA VIDHYA MANDIR-LIMBUDA</v>
      </c>
      <c r="Y15" s="206"/>
      <c r="Z15" s="206"/>
      <c r="AA15" s="206"/>
      <c r="AB15" s="206"/>
      <c r="AC15" s="206"/>
      <c r="AD15" s="206"/>
      <c r="AE15" s="206"/>
      <c r="AF15" s="206"/>
      <c r="AG15" s="206"/>
      <c r="AH15" s="21"/>
    </row>
    <row r="16" spans="2:37" ht="19.5" customHeight="1"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4" t="s">
        <v>94</v>
      </c>
      <c r="Q16" s="204"/>
      <c r="R16" s="204"/>
      <c r="S16" s="204"/>
      <c r="T16" s="204"/>
      <c r="U16" s="204"/>
      <c r="V16" s="204"/>
      <c r="W16" s="204"/>
      <c r="X16" s="205">
        <f>VLOOKUP($AK$2,DATA!$B$5:$V$12,17,0)</f>
        <v>0</v>
      </c>
      <c r="Y16" s="205"/>
      <c r="Z16" s="205"/>
      <c r="AA16" s="205"/>
      <c r="AB16" s="205"/>
      <c r="AC16" s="205"/>
      <c r="AD16" s="205"/>
      <c r="AE16" s="205"/>
      <c r="AF16" s="205"/>
      <c r="AG16" s="205"/>
      <c r="AH16" s="21"/>
    </row>
    <row r="17" spans="2:34">
      <c r="B17" s="19"/>
      <c r="C17" s="213" t="s">
        <v>95</v>
      </c>
      <c r="D17" s="213"/>
      <c r="E17" s="213"/>
      <c r="F17" s="135" t="s">
        <v>179</v>
      </c>
      <c r="G17" s="135"/>
      <c r="H17" s="135"/>
      <c r="I17" s="135"/>
      <c r="J17" s="135"/>
      <c r="K17" s="13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1"/>
    </row>
    <row r="18" spans="2:34">
      <c r="B18" s="19"/>
      <c r="C18" s="213" t="s">
        <v>96</v>
      </c>
      <c r="D18" s="213"/>
      <c r="E18" s="213"/>
      <c r="F18" s="217">
        <v>45769</v>
      </c>
      <c r="G18" s="218"/>
      <c r="H18" s="218"/>
      <c r="I18" s="218"/>
      <c r="J18" s="218"/>
      <c r="K18" s="21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1"/>
    </row>
    <row r="19" spans="2:34" ht="20.25" customHeight="1">
      <c r="B19" s="19"/>
      <c r="C19" s="42" t="s">
        <v>97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1"/>
    </row>
    <row r="20" spans="2:34" ht="29.25" customHeight="1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1"/>
    </row>
    <row r="21" spans="2:34" ht="18.75" customHeight="1">
      <c r="B21" s="219" t="s">
        <v>98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1"/>
    </row>
    <row r="22" spans="2:34" ht="18.75" customHeight="1">
      <c r="B22" s="19"/>
      <c r="C22" s="127" t="s">
        <v>99</v>
      </c>
      <c r="D22" s="127"/>
      <c r="E22" s="127"/>
      <c r="F22" s="127"/>
      <c r="G22" s="127"/>
      <c r="H22" s="127"/>
      <c r="I22" s="127"/>
      <c r="J22" s="127"/>
      <c r="K22" s="127"/>
      <c r="L22" s="222">
        <v>45769</v>
      </c>
      <c r="M22" s="223"/>
      <c r="N22" s="223"/>
      <c r="O22" s="223"/>
      <c r="P22" s="223"/>
      <c r="Q22" s="223"/>
      <c r="R22" s="127" t="s">
        <v>100</v>
      </c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33"/>
    </row>
    <row r="23" spans="2:34" ht="18.75" customHeight="1">
      <c r="B23" s="19"/>
      <c r="C23" s="132" t="s">
        <v>101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4"/>
    </row>
    <row r="24" spans="2:34" ht="18.75" customHeight="1">
      <c r="B24" s="19"/>
      <c r="C24" s="132" t="s">
        <v>102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4"/>
    </row>
    <row r="25" spans="2:34" ht="18.75" customHeight="1">
      <c r="B25" s="19"/>
      <c r="C25" s="127" t="s">
        <v>103</v>
      </c>
      <c r="D25" s="127"/>
      <c r="E25" s="127"/>
      <c r="F25" s="127"/>
      <c r="G25" s="127"/>
      <c r="H25" s="127"/>
      <c r="I25" s="216" t="str">
        <f>X13</f>
        <v>BHADARKA RAMESHKUMAR NATHABHAI</v>
      </c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6"/>
      <c r="AD25" s="26"/>
      <c r="AE25" s="26"/>
      <c r="AF25" s="26"/>
      <c r="AG25" s="26"/>
      <c r="AH25" s="27"/>
    </row>
    <row r="26" spans="2:34" ht="18.75" customHeight="1">
      <c r="B26" s="19"/>
      <c r="C26" s="132" t="s">
        <v>79</v>
      </c>
      <c r="D26" s="132"/>
      <c r="E26" s="132"/>
      <c r="F26" s="132"/>
      <c r="G26" s="132"/>
      <c r="H26" s="223" t="str">
        <f>X14</f>
        <v>PRINCIPAL</v>
      </c>
      <c r="I26" s="223"/>
      <c r="J26" s="223"/>
      <c r="K26" s="223"/>
      <c r="L26" s="223"/>
      <c r="M26" s="223"/>
      <c r="N26" s="223"/>
      <c r="O26" s="209" t="s">
        <v>104</v>
      </c>
      <c r="P26" s="209"/>
      <c r="Q26" s="209"/>
      <c r="R26" s="223" t="str">
        <f>X15</f>
        <v>SHRI N.J.JAVIYA VIDHYA MANDIR-LIMBUDA</v>
      </c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4"/>
    </row>
    <row r="27" spans="2:34">
      <c r="B27" s="1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</row>
    <row r="28" spans="2:34" ht="20.25" customHeight="1">
      <c r="B28" s="19"/>
      <c r="C28" s="132" t="s">
        <v>105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5"/>
      <c r="T28" s="135"/>
      <c r="U28" s="135"/>
      <c r="V28" s="135"/>
      <c r="W28" s="127" t="s">
        <v>106</v>
      </c>
      <c r="X28" s="127"/>
      <c r="Y28" s="127"/>
      <c r="Z28" s="127"/>
      <c r="AA28" s="135"/>
      <c r="AB28" s="135"/>
      <c r="AC28" s="135"/>
      <c r="AD28" s="135"/>
      <c r="AE28" s="127" t="s">
        <v>107</v>
      </c>
      <c r="AF28" s="127"/>
      <c r="AG28" s="127"/>
      <c r="AH28" s="133"/>
    </row>
    <row r="29" spans="2:34" ht="21" customHeight="1">
      <c r="B29" s="19"/>
      <c r="C29" s="26" t="s">
        <v>108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</row>
    <row r="30" spans="2:34" ht="27" customHeight="1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1"/>
    </row>
    <row r="31" spans="2:34" ht="27" customHeight="1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1"/>
    </row>
    <row r="32" spans="2:34" ht="27" customHeight="1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1"/>
    </row>
    <row r="33" spans="2:34" ht="27" customHeight="1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1"/>
    </row>
    <row r="34" spans="2:34" ht="19.5" customHeight="1">
      <c r="B34" s="19"/>
      <c r="C34" s="26" t="s">
        <v>109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0"/>
      <c r="AG34" s="20"/>
      <c r="AH34" s="21"/>
    </row>
    <row r="35" spans="2:34" ht="19.5" customHeight="1">
      <c r="B35" s="19"/>
      <c r="C35" s="26" t="s">
        <v>110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0"/>
      <c r="AG35" s="20"/>
      <c r="AH35" s="21"/>
    </row>
    <row r="36" spans="2:34" ht="19.5" customHeight="1">
      <c r="B36" s="19"/>
      <c r="C36" s="132" t="s">
        <v>111</v>
      </c>
      <c r="D36" s="132"/>
      <c r="E36" s="132"/>
      <c r="F36" s="132"/>
      <c r="G36" s="132"/>
      <c r="H36" s="132"/>
      <c r="I36" s="135"/>
      <c r="J36" s="135"/>
      <c r="K36" s="135"/>
      <c r="L36" s="135"/>
      <c r="M36" s="135"/>
      <c r="N36" s="135"/>
      <c r="O36" s="135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0"/>
      <c r="AG36" s="20"/>
      <c r="AH36" s="21"/>
    </row>
    <row r="37" spans="2:34" ht="19.5" customHeight="1">
      <c r="B37" s="19"/>
      <c r="C37" s="26" t="s">
        <v>112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0"/>
      <c r="AG37" s="20"/>
      <c r="AH37" s="21"/>
    </row>
    <row r="38" spans="2:34" ht="19.5" customHeight="1">
      <c r="B38" s="19"/>
      <c r="C38" s="26" t="s">
        <v>113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0"/>
      <c r="AG38" s="20"/>
      <c r="AH38" s="21"/>
    </row>
    <row r="39" spans="2:34" ht="19.5" customHeight="1">
      <c r="B39" s="22"/>
      <c r="C39" s="43" t="s">
        <v>114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23"/>
      <c r="AG39" s="23"/>
      <c r="AH39" s="44"/>
    </row>
  </sheetData>
  <mergeCells count="40">
    <mergeCell ref="C36:H36"/>
    <mergeCell ref="I36:O36"/>
    <mergeCell ref="C26:G26"/>
    <mergeCell ref="H26:N26"/>
    <mergeCell ref="O26:Q26"/>
    <mergeCell ref="R26:AH26"/>
    <mergeCell ref="C28:R28"/>
    <mergeCell ref="S28:V28"/>
    <mergeCell ref="W28:Z28"/>
    <mergeCell ref="AA28:AD28"/>
    <mergeCell ref="AE28:AH28"/>
    <mergeCell ref="C25:H25"/>
    <mergeCell ref="I25:AB25"/>
    <mergeCell ref="X16:AG16"/>
    <mergeCell ref="C17:E17"/>
    <mergeCell ref="C18:E18"/>
    <mergeCell ref="F17:K17"/>
    <mergeCell ref="F18:K18"/>
    <mergeCell ref="B21:AH21"/>
    <mergeCell ref="C22:K22"/>
    <mergeCell ref="L22:Q22"/>
    <mergeCell ref="R22:AH22"/>
    <mergeCell ref="C23:AH23"/>
    <mergeCell ref="C24:AH24"/>
    <mergeCell ref="B2:AH2"/>
    <mergeCell ref="D5:E5"/>
    <mergeCell ref="F5:Q5"/>
    <mergeCell ref="R5:AH5"/>
    <mergeCell ref="D6:AH6"/>
    <mergeCell ref="B3:AH3"/>
    <mergeCell ref="B4:AH4"/>
    <mergeCell ref="D7:AH7"/>
    <mergeCell ref="D8:AH8"/>
    <mergeCell ref="P14:W14"/>
    <mergeCell ref="P15:W15"/>
    <mergeCell ref="P16:W16"/>
    <mergeCell ref="X14:AG14"/>
    <mergeCell ref="X15:AG15"/>
    <mergeCell ref="P13:W13"/>
    <mergeCell ref="X13:AG13"/>
  </mergeCells>
  <pageMargins left="0.16" right="0.23" top="0.28999999999999998" bottom="0.16" header="0.3" footer="0.19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37</xdr:col>
                    <xdr:colOff>133350</xdr:colOff>
                    <xdr:row>1</xdr:row>
                    <xdr:rowOff>0</xdr:rowOff>
                  </from>
                  <to>
                    <xdr:col>37</xdr:col>
                    <xdr:colOff>485775</xdr:colOff>
                    <xdr:row>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W296"/>
  <sheetViews>
    <sheetView topLeftCell="A10" workbookViewId="0">
      <selection activeCell="U24" sqref="U24:U27"/>
    </sheetView>
  </sheetViews>
  <sheetFormatPr defaultRowHeight="15"/>
  <cols>
    <col min="1" max="1" width="1.28515625" customWidth="1"/>
    <col min="2" max="2" width="4.140625" customWidth="1"/>
    <col min="3" max="3" width="4.85546875" customWidth="1"/>
    <col min="4" max="4" width="5.42578125" customWidth="1"/>
    <col min="5" max="5" width="4" customWidth="1"/>
    <col min="6" max="6" width="4.28515625" customWidth="1"/>
    <col min="7" max="7" width="4.42578125" customWidth="1"/>
    <col min="8" max="8" width="4.7109375" customWidth="1"/>
    <col min="9" max="10" width="6.140625" customWidth="1"/>
    <col min="11" max="12" width="4.7109375" customWidth="1"/>
    <col min="13" max="13" width="4.28515625" customWidth="1"/>
    <col min="14" max="14" width="3.28515625" customWidth="1"/>
    <col min="15" max="15" width="3.7109375" customWidth="1"/>
    <col min="16" max="17" width="4.7109375" customWidth="1"/>
    <col min="18" max="18" width="5.28515625" customWidth="1"/>
    <col min="19" max="19" width="4.7109375" customWidth="1"/>
    <col min="20" max="20" width="3.42578125" customWidth="1"/>
    <col min="21" max="21" width="12.28515625" customWidth="1"/>
    <col min="22" max="22" width="1" customWidth="1"/>
    <col min="257" max="257" width="0.42578125" customWidth="1"/>
    <col min="258" max="258" width="4" customWidth="1"/>
    <col min="259" max="259" width="5.7109375" customWidth="1"/>
    <col min="260" max="268" width="4.7109375" customWidth="1"/>
    <col min="269" max="271" width="4.42578125" customWidth="1"/>
    <col min="272" max="275" width="4.7109375" customWidth="1"/>
    <col min="276" max="276" width="3.42578125" customWidth="1"/>
    <col min="277" max="277" width="8.28515625" customWidth="1"/>
    <col min="278" max="278" width="3.28515625" customWidth="1"/>
    <col min="513" max="513" width="0.42578125" customWidth="1"/>
    <col min="514" max="514" width="4" customWidth="1"/>
    <col min="515" max="515" width="5.7109375" customWidth="1"/>
    <col min="516" max="524" width="4.7109375" customWidth="1"/>
    <col min="525" max="527" width="4.42578125" customWidth="1"/>
    <col min="528" max="531" width="4.7109375" customWidth="1"/>
    <col min="532" max="532" width="3.42578125" customWidth="1"/>
    <col min="533" max="533" width="8.28515625" customWidth="1"/>
    <col min="534" max="534" width="3.28515625" customWidth="1"/>
    <col min="769" max="769" width="0.42578125" customWidth="1"/>
    <col min="770" max="770" width="4" customWidth="1"/>
    <col min="771" max="771" width="5.7109375" customWidth="1"/>
    <col min="772" max="780" width="4.7109375" customWidth="1"/>
    <col min="781" max="783" width="4.42578125" customWidth="1"/>
    <col min="784" max="787" width="4.7109375" customWidth="1"/>
    <col min="788" max="788" width="3.42578125" customWidth="1"/>
    <col min="789" max="789" width="8.28515625" customWidth="1"/>
    <col min="790" max="790" width="3.28515625" customWidth="1"/>
    <col min="1025" max="1025" width="0.42578125" customWidth="1"/>
    <col min="1026" max="1026" width="4" customWidth="1"/>
    <col min="1027" max="1027" width="5.7109375" customWidth="1"/>
    <col min="1028" max="1036" width="4.7109375" customWidth="1"/>
    <col min="1037" max="1039" width="4.42578125" customWidth="1"/>
    <col min="1040" max="1043" width="4.7109375" customWidth="1"/>
    <col min="1044" max="1044" width="3.42578125" customWidth="1"/>
    <col min="1045" max="1045" width="8.28515625" customWidth="1"/>
    <col min="1046" max="1046" width="3.28515625" customWidth="1"/>
    <col min="1281" max="1281" width="0.42578125" customWidth="1"/>
    <col min="1282" max="1282" width="4" customWidth="1"/>
    <col min="1283" max="1283" width="5.7109375" customWidth="1"/>
    <col min="1284" max="1292" width="4.7109375" customWidth="1"/>
    <col min="1293" max="1295" width="4.42578125" customWidth="1"/>
    <col min="1296" max="1299" width="4.7109375" customWidth="1"/>
    <col min="1300" max="1300" width="3.42578125" customWidth="1"/>
    <col min="1301" max="1301" width="8.28515625" customWidth="1"/>
    <col min="1302" max="1302" width="3.28515625" customWidth="1"/>
    <col min="1537" max="1537" width="0.42578125" customWidth="1"/>
    <col min="1538" max="1538" width="4" customWidth="1"/>
    <col min="1539" max="1539" width="5.7109375" customWidth="1"/>
    <col min="1540" max="1548" width="4.7109375" customWidth="1"/>
    <col min="1549" max="1551" width="4.42578125" customWidth="1"/>
    <col min="1552" max="1555" width="4.7109375" customWidth="1"/>
    <col min="1556" max="1556" width="3.42578125" customWidth="1"/>
    <col min="1557" max="1557" width="8.28515625" customWidth="1"/>
    <col min="1558" max="1558" width="3.28515625" customWidth="1"/>
    <col min="1793" max="1793" width="0.42578125" customWidth="1"/>
    <col min="1794" max="1794" width="4" customWidth="1"/>
    <col min="1795" max="1795" width="5.7109375" customWidth="1"/>
    <col min="1796" max="1804" width="4.7109375" customWidth="1"/>
    <col min="1805" max="1807" width="4.42578125" customWidth="1"/>
    <col min="1808" max="1811" width="4.7109375" customWidth="1"/>
    <col min="1812" max="1812" width="3.42578125" customWidth="1"/>
    <col min="1813" max="1813" width="8.28515625" customWidth="1"/>
    <col min="1814" max="1814" width="3.28515625" customWidth="1"/>
    <col min="2049" max="2049" width="0.42578125" customWidth="1"/>
    <col min="2050" max="2050" width="4" customWidth="1"/>
    <col min="2051" max="2051" width="5.7109375" customWidth="1"/>
    <col min="2052" max="2060" width="4.7109375" customWidth="1"/>
    <col min="2061" max="2063" width="4.42578125" customWidth="1"/>
    <col min="2064" max="2067" width="4.7109375" customWidth="1"/>
    <col min="2068" max="2068" width="3.42578125" customWidth="1"/>
    <col min="2069" max="2069" width="8.28515625" customWidth="1"/>
    <col min="2070" max="2070" width="3.28515625" customWidth="1"/>
    <col min="2305" max="2305" width="0.42578125" customWidth="1"/>
    <col min="2306" max="2306" width="4" customWidth="1"/>
    <col min="2307" max="2307" width="5.7109375" customWidth="1"/>
    <col min="2308" max="2316" width="4.7109375" customWidth="1"/>
    <col min="2317" max="2319" width="4.42578125" customWidth="1"/>
    <col min="2320" max="2323" width="4.7109375" customWidth="1"/>
    <col min="2324" max="2324" width="3.42578125" customWidth="1"/>
    <col min="2325" max="2325" width="8.28515625" customWidth="1"/>
    <col min="2326" max="2326" width="3.28515625" customWidth="1"/>
    <col min="2561" max="2561" width="0.42578125" customWidth="1"/>
    <col min="2562" max="2562" width="4" customWidth="1"/>
    <col min="2563" max="2563" width="5.7109375" customWidth="1"/>
    <col min="2564" max="2572" width="4.7109375" customWidth="1"/>
    <col min="2573" max="2575" width="4.42578125" customWidth="1"/>
    <col min="2576" max="2579" width="4.7109375" customWidth="1"/>
    <col min="2580" max="2580" width="3.42578125" customWidth="1"/>
    <col min="2581" max="2581" width="8.28515625" customWidth="1"/>
    <col min="2582" max="2582" width="3.28515625" customWidth="1"/>
    <col min="2817" max="2817" width="0.42578125" customWidth="1"/>
    <col min="2818" max="2818" width="4" customWidth="1"/>
    <col min="2819" max="2819" width="5.7109375" customWidth="1"/>
    <col min="2820" max="2828" width="4.7109375" customWidth="1"/>
    <col min="2829" max="2831" width="4.42578125" customWidth="1"/>
    <col min="2832" max="2835" width="4.7109375" customWidth="1"/>
    <col min="2836" max="2836" width="3.42578125" customWidth="1"/>
    <col min="2837" max="2837" width="8.28515625" customWidth="1"/>
    <col min="2838" max="2838" width="3.28515625" customWidth="1"/>
    <col min="3073" max="3073" width="0.42578125" customWidth="1"/>
    <col min="3074" max="3074" width="4" customWidth="1"/>
    <col min="3075" max="3075" width="5.7109375" customWidth="1"/>
    <col min="3076" max="3084" width="4.7109375" customWidth="1"/>
    <col min="3085" max="3087" width="4.42578125" customWidth="1"/>
    <col min="3088" max="3091" width="4.7109375" customWidth="1"/>
    <col min="3092" max="3092" width="3.42578125" customWidth="1"/>
    <col min="3093" max="3093" width="8.28515625" customWidth="1"/>
    <col min="3094" max="3094" width="3.28515625" customWidth="1"/>
    <col min="3329" max="3329" width="0.42578125" customWidth="1"/>
    <col min="3330" max="3330" width="4" customWidth="1"/>
    <col min="3331" max="3331" width="5.7109375" customWidth="1"/>
    <col min="3332" max="3340" width="4.7109375" customWidth="1"/>
    <col min="3341" max="3343" width="4.42578125" customWidth="1"/>
    <col min="3344" max="3347" width="4.7109375" customWidth="1"/>
    <col min="3348" max="3348" width="3.42578125" customWidth="1"/>
    <col min="3349" max="3349" width="8.28515625" customWidth="1"/>
    <col min="3350" max="3350" width="3.28515625" customWidth="1"/>
    <col min="3585" max="3585" width="0.42578125" customWidth="1"/>
    <col min="3586" max="3586" width="4" customWidth="1"/>
    <col min="3587" max="3587" width="5.7109375" customWidth="1"/>
    <col min="3588" max="3596" width="4.7109375" customWidth="1"/>
    <col min="3597" max="3599" width="4.42578125" customWidth="1"/>
    <col min="3600" max="3603" width="4.7109375" customWidth="1"/>
    <col min="3604" max="3604" width="3.42578125" customWidth="1"/>
    <col min="3605" max="3605" width="8.28515625" customWidth="1"/>
    <col min="3606" max="3606" width="3.28515625" customWidth="1"/>
    <col min="3841" max="3841" width="0.42578125" customWidth="1"/>
    <col min="3842" max="3842" width="4" customWidth="1"/>
    <col min="3843" max="3843" width="5.7109375" customWidth="1"/>
    <col min="3844" max="3852" width="4.7109375" customWidth="1"/>
    <col min="3853" max="3855" width="4.42578125" customWidth="1"/>
    <col min="3856" max="3859" width="4.7109375" customWidth="1"/>
    <col min="3860" max="3860" width="3.42578125" customWidth="1"/>
    <col min="3861" max="3861" width="8.28515625" customWidth="1"/>
    <col min="3862" max="3862" width="3.28515625" customWidth="1"/>
    <col min="4097" max="4097" width="0.42578125" customWidth="1"/>
    <col min="4098" max="4098" width="4" customWidth="1"/>
    <col min="4099" max="4099" width="5.7109375" customWidth="1"/>
    <col min="4100" max="4108" width="4.7109375" customWidth="1"/>
    <col min="4109" max="4111" width="4.42578125" customWidth="1"/>
    <col min="4112" max="4115" width="4.7109375" customWidth="1"/>
    <col min="4116" max="4116" width="3.42578125" customWidth="1"/>
    <col min="4117" max="4117" width="8.28515625" customWidth="1"/>
    <col min="4118" max="4118" width="3.28515625" customWidth="1"/>
    <col min="4353" max="4353" width="0.42578125" customWidth="1"/>
    <col min="4354" max="4354" width="4" customWidth="1"/>
    <col min="4355" max="4355" width="5.7109375" customWidth="1"/>
    <col min="4356" max="4364" width="4.7109375" customWidth="1"/>
    <col min="4365" max="4367" width="4.42578125" customWidth="1"/>
    <col min="4368" max="4371" width="4.7109375" customWidth="1"/>
    <col min="4372" max="4372" width="3.42578125" customWidth="1"/>
    <col min="4373" max="4373" width="8.28515625" customWidth="1"/>
    <col min="4374" max="4374" width="3.28515625" customWidth="1"/>
    <col min="4609" max="4609" width="0.42578125" customWidth="1"/>
    <col min="4610" max="4610" width="4" customWidth="1"/>
    <col min="4611" max="4611" width="5.7109375" customWidth="1"/>
    <col min="4612" max="4620" width="4.7109375" customWidth="1"/>
    <col min="4621" max="4623" width="4.42578125" customWidth="1"/>
    <col min="4624" max="4627" width="4.7109375" customWidth="1"/>
    <col min="4628" max="4628" width="3.42578125" customWidth="1"/>
    <col min="4629" max="4629" width="8.28515625" customWidth="1"/>
    <col min="4630" max="4630" width="3.28515625" customWidth="1"/>
    <col min="4865" max="4865" width="0.42578125" customWidth="1"/>
    <col min="4866" max="4866" width="4" customWidth="1"/>
    <col min="4867" max="4867" width="5.7109375" customWidth="1"/>
    <col min="4868" max="4876" width="4.7109375" customWidth="1"/>
    <col min="4877" max="4879" width="4.42578125" customWidth="1"/>
    <col min="4880" max="4883" width="4.7109375" customWidth="1"/>
    <col min="4884" max="4884" width="3.42578125" customWidth="1"/>
    <col min="4885" max="4885" width="8.28515625" customWidth="1"/>
    <col min="4886" max="4886" width="3.28515625" customWidth="1"/>
    <col min="5121" max="5121" width="0.42578125" customWidth="1"/>
    <col min="5122" max="5122" width="4" customWidth="1"/>
    <col min="5123" max="5123" width="5.7109375" customWidth="1"/>
    <col min="5124" max="5132" width="4.7109375" customWidth="1"/>
    <col min="5133" max="5135" width="4.42578125" customWidth="1"/>
    <col min="5136" max="5139" width="4.7109375" customWidth="1"/>
    <col min="5140" max="5140" width="3.42578125" customWidth="1"/>
    <col min="5141" max="5141" width="8.28515625" customWidth="1"/>
    <col min="5142" max="5142" width="3.28515625" customWidth="1"/>
    <col min="5377" max="5377" width="0.42578125" customWidth="1"/>
    <col min="5378" max="5378" width="4" customWidth="1"/>
    <col min="5379" max="5379" width="5.7109375" customWidth="1"/>
    <col min="5380" max="5388" width="4.7109375" customWidth="1"/>
    <col min="5389" max="5391" width="4.42578125" customWidth="1"/>
    <col min="5392" max="5395" width="4.7109375" customWidth="1"/>
    <col min="5396" max="5396" width="3.42578125" customWidth="1"/>
    <col min="5397" max="5397" width="8.28515625" customWidth="1"/>
    <col min="5398" max="5398" width="3.28515625" customWidth="1"/>
    <col min="5633" max="5633" width="0.42578125" customWidth="1"/>
    <col min="5634" max="5634" width="4" customWidth="1"/>
    <col min="5635" max="5635" width="5.7109375" customWidth="1"/>
    <col min="5636" max="5644" width="4.7109375" customWidth="1"/>
    <col min="5645" max="5647" width="4.42578125" customWidth="1"/>
    <col min="5648" max="5651" width="4.7109375" customWidth="1"/>
    <col min="5652" max="5652" width="3.42578125" customWidth="1"/>
    <col min="5653" max="5653" width="8.28515625" customWidth="1"/>
    <col min="5654" max="5654" width="3.28515625" customWidth="1"/>
    <col min="5889" max="5889" width="0.42578125" customWidth="1"/>
    <col min="5890" max="5890" width="4" customWidth="1"/>
    <col min="5891" max="5891" width="5.7109375" customWidth="1"/>
    <col min="5892" max="5900" width="4.7109375" customWidth="1"/>
    <col min="5901" max="5903" width="4.42578125" customWidth="1"/>
    <col min="5904" max="5907" width="4.7109375" customWidth="1"/>
    <col min="5908" max="5908" width="3.42578125" customWidth="1"/>
    <col min="5909" max="5909" width="8.28515625" customWidth="1"/>
    <col min="5910" max="5910" width="3.28515625" customWidth="1"/>
    <col min="6145" max="6145" width="0.42578125" customWidth="1"/>
    <col min="6146" max="6146" width="4" customWidth="1"/>
    <col min="6147" max="6147" width="5.7109375" customWidth="1"/>
    <col min="6148" max="6156" width="4.7109375" customWidth="1"/>
    <col min="6157" max="6159" width="4.42578125" customWidth="1"/>
    <col min="6160" max="6163" width="4.7109375" customWidth="1"/>
    <col min="6164" max="6164" width="3.42578125" customWidth="1"/>
    <col min="6165" max="6165" width="8.28515625" customWidth="1"/>
    <col min="6166" max="6166" width="3.28515625" customWidth="1"/>
    <col min="6401" max="6401" width="0.42578125" customWidth="1"/>
    <col min="6402" max="6402" width="4" customWidth="1"/>
    <col min="6403" max="6403" width="5.7109375" customWidth="1"/>
    <col min="6404" max="6412" width="4.7109375" customWidth="1"/>
    <col min="6413" max="6415" width="4.42578125" customWidth="1"/>
    <col min="6416" max="6419" width="4.7109375" customWidth="1"/>
    <col min="6420" max="6420" width="3.42578125" customWidth="1"/>
    <col min="6421" max="6421" width="8.28515625" customWidth="1"/>
    <col min="6422" max="6422" width="3.28515625" customWidth="1"/>
    <col min="6657" max="6657" width="0.42578125" customWidth="1"/>
    <col min="6658" max="6658" width="4" customWidth="1"/>
    <col min="6659" max="6659" width="5.7109375" customWidth="1"/>
    <col min="6660" max="6668" width="4.7109375" customWidth="1"/>
    <col min="6669" max="6671" width="4.42578125" customWidth="1"/>
    <col min="6672" max="6675" width="4.7109375" customWidth="1"/>
    <col min="6676" max="6676" width="3.42578125" customWidth="1"/>
    <col min="6677" max="6677" width="8.28515625" customWidth="1"/>
    <col min="6678" max="6678" width="3.28515625" customWidth="1"/>
    <col min="6913" max="6913" width="0.42578125" customWidth="1"/>
    <col min="6914" max="6914" width="4" customWidth="1"/>
    <col min="6915" max="6915" width="5.7109375" customWidth="1"/>
    <col min="6916" max="6924" width="4.7109375" customWidth="1"/>
    <col min="6925" max="6927" width="4.42578125" customWidth="1"/>
    <col min="6928" max="6931" width="4.7109375" customWidth="1"/>
    <col min="6932" max="6932" width="3.42578125" customWidth="1"/>
    <col min="6933" max="6933" width="8.28515625" customWidth="1"/>
    <col min="6934" max="6934" width="3.28515625" customWidth="1"/>
    <col min="7169" max="7169" width="0.42578125" customWidth="1"/>
    <col min="7170" max="7170" width="4" customWidth="1"/>
    <col min="7171" max="7171" width="5.7109375" customWidth="1"/>
    <col min="7172" max="7180" width="4.7109375" customWidth="1"/>
    <col min="7181" max="7183" width="4.42578125" customWidth="1"/>
    <col min="7184" max="7187" width="4.7109375" customWidth="1"/>
    <col min="7188" max="7188" width="3.42578125" customWidth="1"/>
    <col min="7189" max="7189" width="8.28515625" customWidth="1"/>
    <col min="7190" max="7190" width="3.28515625" customWidth="1"/>
    <col min="7425" max="7425" width="0.42578125" customWidth="1"/>
    <col min="7426" max="7426" width="4" customWidth="1"/>
    <col min="7427" max="7427" width="5.7109375" customWidth="1"/>
    <col min="7428" max="7436" width="4.7109375" customWidth="1"/>
    <col min="7437" max="7439" width="4.42578125" customWidth="1"/>
    <col min="7440" max="7443" width="4.7109375" customWidth="1"/>
    <col min="7444" max="7444" width="3.42578125" customWidth="1"/>
    <col min="7445" max="7445" width="8.28515625" customWidth="1"/>
    <col min="7446" max="7446" width="3.28515625" customWidth="1"/>
    <col min="7681" max="7681" width="0.42578125" customWidth="1"/>
    <col min="7682" max="7682" width="4" customWidth="1"/>
    <col min="7683" max="7683" width="5.7109375" customWidth="1"/>
    <col min="7684" max="7692" width="4.7109375" customWidth="1"/>
    <col min="7693" max="7695" width="4.42578125" customWidth="1"/>
    <col min="7696" max="7699" width="4.7109375" customWidth="1"/>
    <col min="7700" max="7700" width="3.42578125" customWidth="1"/>
    <col min="7701" max="7701" width="8.28515625" customWidth="1"/>
    <col min="7702" max="7702" width="3.28515625" customWidth="1"/>
    <col min="7937" max="7937" width="0.42578125" customWidth="1"/>
    <col min="7938" max="7938" width="4" customWidth="1"/>
    <col min="7939" max="7939" width="5.7109375" customWidth="1"/>
    <col min="7940" max="7948" width="4.7109375" customWidth="1"/>
    <col min="7949" max="7951" width="4.42578125" customWidth="1"/>
    <col min="7952" max="7955" width="4.7109375" customWidth="1"/>
    <col min="7956" max="7956" width="3.42578125" customWidth="1"/>
    <col min="7957" max="7957" width="8.28515625" customWidth="1"/>
    <col min="7958" max="7958" width="3.28515625" customWidth="1"/>
    <col min="8193" max="8193" width="0.42578125" customWidth="1"/>
    <col min="8194" max="8194" width="4" customWidth="1"/>
    <col min="8195" max="8195" width="5.7109375" customWidth="1"/>
    <col min="8196" max="8204" width="4.7109375" customWidth="1"/>
    <col min="8205" max="8207" width="4.42578125" customWidth="1"/>
    <col min="8208" max="8211" width="4.7109375" customWidth="1"/>
    <col min="8212" max="8212" width="3.42578125" customWidth="1"/>
    <col min="8213" max="8213" width="8.28515625" customWidth="1"/>
    <col min="8214" max="8214" width="3.28515625" customWidth="1"/>
    <col min="8449" max="8449" width="0.42578125" customWidth="1"/>
    <col min="8450" max="8450" width="4" customWidth="1"/>
    <col min="8451" max="8451" width="5.7109375" customWidth="1"/>
    <col min="8452" max="8460" width="4.7109375" customWidth="1"/>
    <col min="8461" max="8463" width="4.42578125" customWidth="1"/>
    <col min="8464" max="8467" width="4.7109375" customWidth="1"/>
    <col min="8468" max="8468" width="3.42578125" customWidth="1"/>
    <col min="8469" max="8469" width="8.28515625" customWidth="1"/>
    <col min="8470" max="8470" width="3.28515625" customWidth="1"/>
    <col min="8705" max="8705" width="0.42578125" customWidth="1"/>
    <col min="8706" max="8706" width="4" customWidth="1"/>
    <col min="8707" max="8707" width="5.7109375" customWidth="1"/>
    <col min="8708" max="8716" width="4.7109375" customWidth="1"/>
    <col min="8717" max="8719" width="4.42578125" customWidth="1"/>
    <col min="8720" max="8723" width="4.7109375" customWidth="1"/>
    <col min="8724" max="8724" width="3.42578125" customWidth="1"/>
    <col min="8725" max="8725" width="8.28515625" customWidth="1"/>
    <col min="8726" max="8726" width="3.28515625" customWidth="1"/>
    <col min="8961" max="8961" width="0.42578125" customWidth="1"/>
    <col min="8962" max="8962" width="4" customWidth="1"/>
    <col min="8963" max="8963" width="5.7109375" customWidth="1"/>
    <col min="8964" max="8972" width="4.7109375" customWidth="1"/>
    <col min="8973" max="8975" width="4.42578125" customWidth="1"/>
    <col min="8976" max="8979" width="4.7109375" customWidth="1"/>
    <col min="8980" max="8980" width="3.42578125" customWidth="1"/>
    <col min="8981" max="8981" width="8.28515625" customWidth="1"/>
    <col min="8982" max="8982" width="3.28515625" customWidth="1"/>
    <col min="9217" max="9217" width="0.42578125" customWidth="1"/>
    <col min="9218" max="9218" width="4" customWidth="1"/>
    <col min="9219" max="9219" width="5.7109375" customWidth="1"/>
    <col min="9220" max="9228" width="4.7109375" customWidth="1"/>
    <col min="9229" max="9231" width="4.42578125" customWidth="1"/>
    <col min="9232" max="9235" width="4.7109375" customWidth="1"/>
    <col min="9236" max="9236" width="3.42578125" customWidth="1"/>
    <col min="9237" max="9237" width="8.28515625" customWidth="1"/>
    <col min="9238" max="9238" width="3.28515625" customWidth="1"/>
    <col min="9473" max="9473" width="0.42578125" customWidth="1"/>
    <col min="9474" max="9474" width="4" customWidth="1"/>
    <col min="9475" max="9475" width="5.7109375" customWidth="1"/>
    <col min="9476" max="9484" width="4.7109375" customWidth="1"/>
    <col min="9485" max="9487" width="4.42578125" customWidth="1"/>
    <col min="9488" max="9491" width="4.7109375" customWidth="1"/>
    <col min="9492" max="9492" width="3.42578125" customWidth="1"/>
    <col min="9493" max="9493" width="8.28515625" customWidth="1"/>
    <col min="9494" max="9494" width="3.28515625" customWidth="1"/>
    <col min="9729" max="9729" width="0.42578125" customWidth="1"/>
    <col min="9730" max="9730" width="4" customWidth="1"/>
    <col min="9731" max="9731" width="5.7109375" customWidth="1"/>
    <col min="9732" max="9740" width="4.7109375" customWidth="1"/>
    <col min="9741" max="9743" width="4.42578125" customWidth="1"/>
    <col min="9744" max="9747" width="4.7109375" customWidth="1"/>
    <col min="9748" max="9748" width="3.42578125" customWidth="1"/>
    <col min="9749" max="9749" width="8.28515625" customWidth="1"/>
    <col min="9750" max="9750" width="3.28515625" customWidth="1"/>
    <col min="9985" max="9985" width="0.42578125" customWidth="1"/>
    <col min="9986" max="9986" width="4" customWidth="1"/>
    <col min="9987" max="9987" width="5.7109375" customWidth="1"/>
    <col min="9988" max="9996" width="4.7109375" customWidth="1"/>
    <col min="9997" max="9999" width="4.42578125" customWidth="1"/>
    <col min="10000" max="10003" width="4.7109375" customWidth="1"/>
    <col min="10004" max="10004" width="3.42578125" customWidth="1"/>
    <col min="10005" max="10005" width="8.28515625" customWidth="1"/>
    <col min="10006" max="10006" width="3.28515625" customWidth="1"/>
    <col min="10241" max="10241" width="0.42578125" customWidth="1"/>
    <col min="10242" max="10242" width="4" customWidth="1"/>
    <col min="10243" max="10243" width="5.7109375" customWidth="1"/>
    <col min="10244" max="10252" width="4.7109375" customWidth="1"/>
    <col min="10253" max="10255" width="4.42578125" customWidth="1"/>
    <col min="10256" max="10259" width="4.7109375" customWidth="1"/>
    <col min="10260" max="10260" width="3.42578125" customWidth="1"/>
    <col min="10261" max="10261" width="8.28515625" customWidth="1"/>
    <col min="10262" max="10262" width="3.28515625" customWidth="1"/>
    <col min="10497" max="10497" width="0.42578125" customWidth="1"/>
    <col min="10498" max="10498" width="4" customWidth="1"/>
    <col min="10499" max="10499" width="5.7109375" customWidth="1"/>
    <col min="10500" max="10508" width="4.7109375" customWidth="1"/>
    <col min="10509" max="10511" width="4.42578125" customWidth="1"/>
    <col min="10512" max="10515" width="4.7109375" customWidth="1"/>
    <col min="10516" max="10516" width="3.42578125" customWidth="1"/>
    <col min="10517" max="10517" width="8.28515625" customWidth="1"/>
    <col min="10518" max="10518" width="3.28515625" customWidth="1"/>
    <col min="10753" max="10753" width="0.42578125" customWidth="1"/>
    <col min="10754" max="10754" width="4" customWidth="1"/>
    <col min="10755" max="10755" width="5.7109375" customWidth="1"/>
    <col min="10756" max="10764" width="4.7109375" customWidth="1"/>
    <col min="10765" max="10767" width="4.42578125" customWidth="1"/>
    <col min="10768" max="10771" width="4.7109375" customWidth="1"/>
    <col min="10772" max="10772" width="3.42578125" customWidth="1"/>
    <col min="10773" max="10773" width="8.28515625" customWidth="1"/>
    <col min="10774" max="10774" width="3.28515625" customWidth="1"/>
    <col min="11009" max="11009" width="0.42578125" customWidth="1"/>
    <col min="11010" max="11010" width="4" customWidth="1"/>
    <col min="11011" max="11011" width="5.7109375" customWidth="1"/>
    <col min="11012" max="11020" width="4.7109375" customWidth="1"/>
    <col min="11021" max="11023" width="4.42578125" customWidth="1"/>
    <col min="11024" max="11027" width="4.7109375" customWidth="1"/>
    <col min="11028" max="11028" width="3.42578125" customWidth="1"/>
    <col min="11029" max="11029" width="8.28515625" customWidth="1"/>
    <col min="11030" max="11030" width="3.28515625" customWidth="1"/>
    <col min="11265" max="11265" width="0.42578125" customWidth="1"/>
    <col min="11266" max="11266" width="4" customWidth="1"/>
    <col min="11267" max="11267" width="5.7109375" customWidth="1"/>
    <col min="11268" max="11276" width="4.7109375" customWidth="1"/>
    <col min="11277" max="11279" width="4.42578125" customWidth="1"/>
    <col min="11280" max="11283" width="4.7109375" customWidth="1"/>
    <col min="11284" max="11284" width="3.42578125" customWidth="1"/>
    <col min="11285" max="11285" width="8.28515625" customWidth="1"/>
    <col min="11286" max="11286" width="3.28515625" customWidth="1"/>
    <col min="11521" max="11521" width="0.42578125" customWidth="1"/>
    <col min="11522" max="11522" width="4" customWidth="1"/>
    <col min="11523" max="11523" width="5.7109375" customWidth="1"/>
    <col min="11524" max="11532" width="4.7109375" customWidth="1"/>
    <col min="11533" max="11535" width="4.42578125" customWidth="1"/>
    <col min="11536" max="11539" width="4.7109375" customWidth="1"/>
    <col min="11540" max="11540" width="3.42578125" customWidth="1"/>
    <col min="11541" max="11541" width="8.28515625" customWidth="1"/>
    <col min="11542" max="11542" width="3.28515625" customWidth="1"/>
    <col min="11777" max="11777" width="0.42578125" customWidth="1"/>
    <col min="11778" max="11778" width="4" customWidth="1"/>
    <col min="11779" max="11779" width="5.7109375" customWidth="1"/>
    <col min="11780" max="11788" width="4.7109375" customWidth="1"/>
    <col min="11789" max="11791" width="4.42578125" customWidth="1"/>
    <col min="11792" max="11795" width="4.7109375" customWidth="1"/>
    <col min="11796" max="11796" width="3.42578125" customWidth="1"/>
    <col min="11797" max="11797" width="8.28515625" customWidth="1"/>
    <col min="11798" max="11798" width="3.28515625" customWidth="1"/>
    <col min="12033" max="12033" width="0.42578125" customWidth="1"/>
    <col min="12034" max="12034" width="4" customWidth="1"/>
    <col min="12035" max="12035" width="5.7109375" customWidth="1"/>
    <col min="12036" max="12044" width="4.7109375" customWidth="1"/>
    <col min="12045" max="12047" width="4.42578125" customWidth="1"/>
    <col min="12048" max="12051" width="4.7109375" customWidth="1"/>
    <col min="12052" max="12052" width="3.42578125" customWidth="1"/>
    <col min="12053" max="12053" width="8.28515625" customWidth="1"/>
    <col min="12054" max="12054" width="3.28515625" customWidth="1"/>
    <col min="12289" max="12289" width="0.42578125" customWidth="1"/>
    <col min="12290" max="12290" width="4" customWidth="1"/>
    <col min="12291" max="12291" width="5.7109375" customWidth="1"/>
    <col min="12292" max="12300" width="4.7109375" customWidth="1"/>
    <col min="12301" max="12303" width="4.42578125" customWidth="1"/>
    <col min="12304" max="12307" width="4.7109375" customWidth="1"/>
    <col min="12308" max="12308" width="3.42578125" customWidth="1"/>
    <col min="12309" max="12309" width="8.28515625" customWidth="1"/>
    <col min="12310" max="12310" width="3.28515625" customWidth="1"/>
    <col min="12545" max="12545" width="0.42578125" customWidth="1"/>
    <col min="12546" max="12546" width="4" customWidth="1"/>
    <col min="12547" max="12547" width="5.7109375" customWidth="1"/>
    <col min="12548" max="12556" width="4.7109375" customWidth="1"/>
    <col min="12557" max="12559" width="4.42578125" customWidth="1"/>
    <col min="12560" max="12563" width="4.7109375" customWidth="1"/>
    <col min="12564" max="12564" width="3.42578125" customWidth="1"/>
    <col min="12565" max="12565" width="8.28515625" customWidth="1"/>
    <col min="12566" max="12566" width="3.28515625" customWidth="1"/>
    <col min="12801" max="12801" width="0.42578125" customWidth="1"/>
    <col min="12802" max="12802" width="4" customWidth="1"/>
    <col min="12803" max="12803" width="5.7109375" customWidth="1"/>
    <col min="12804" max="12812" width="4.7109375" customWidth="1"/>
    <col min="12813" max="12815" width="4.42578125" customWidth="1"/>
    <col min="12816" max="12819" width="4.7109375" customWidth="1"/>
    <col min="12820" max="12820" width="3.42578125" customWidth="1"/>
    <col min="12821" max="12821" width="8.28515625" customWidth="1"/>
    <col min="12822" max="12822" width="3.28515625" customWidth="1"/>
    <col min="13057" max="13057" width="0.42578125" customWidth="1"/>
    <col min="13058" max="13058" width="4" customWidth="1"/>
    <col min="13059" max="13059" width="5.7109375" customWidth="1"/>
    <col min="13060" max="13068" width="4.7109375" customWidth="1"/>
    <col min="13069" max="13071" width="4.42578125" customWidth="1"/>
    <col min="13072" max="13075" width="4.7109375" customWidth="1"/>
    <col min="13076" max="13076" width="3.42578125" customWidth="1"/>
    <col min="13077" max="13077" width="8.28515625" customWidth="1"/>
    <col min="13078" max="13078" width="3.28515625" customWidth="1"/>
    <col min="13313" max="13313" width="0.42578125" customWidth="1"/>
    <col min="13314" max="13314" width="4" customWidth="1"/>
    <col min="13315" max="13315" width="5.7109375" customWidth="1"/>
    <col min="13316" max="13324" width="4.7109375" customWidth="1"/>
    <col min="13325" max="13327" width="4.42578125" customWidth="1"/>
    <col min="13328" max="13331" width="4.7109375" customWidth="1"/>
    <col min="13332" max="13332" width="3.42578125" customWidth="1"/>
    <col min="13333" max="13333" width="8.28515625" customWidth="1"/>
    <col min="13334" max="13334" width="3.28515625" customWidth="1"/>
    <col min="13569" max="13569" width="0.42578125" customWidth="1"/>
    <col min="13570" max="13570" width="4" customWidth="1"/>
    <col min="13571" max="13571" width="5.7109375" customWidth="1"/>
    <col min="13572" max="13580" width="4.7109375" customWidth="1"/>
    <col min="13581" max="13583" width="4.42578125" customWidth="1"/>
    <col min="13584" max="13587" width="4.7109375" customWidth="1"/>
    <col min="13588" max="13588" width="3.42578125" customWidth="1"/>
    <col min="13589" max="13589" width="8.28515625" customWidth="1"/>
    <col min="13590" max="13590" width="3.28515625" customWidth="1"/>
    <col min="13825" max="13825" width="0.42578125" customWidth="1"/>
    <col min="13826" max="13826" width="4" customWidth="1"/>
    <col min="13827" max="13827" width="5.7109375" customWidth="1"/>
    <col min="13828" max="13836" width="4.7109375" customWidth="1"/>
    <col min="13837" max="13839" width="4.42578125" customWidth="1"/>
    <col min="13840" max="13843" width="4.7109375" customWidth="1"/>
    <col min="13844" max="13844" width="3.42578125" customWidth="1"/>
    <col min="13845" max="13845" width="8.28515625" customWidth="1"/>
    <col min="13846" max="13846" width="3.28515625" customWidth="1"/>
    <col min="14081" max="14081" width="0.42578125" customWidth="1"/>
    <col min="14082" max="14082" width="4" customWidth="1"/>
    <col min="14083" max="14083" width="5.7109375" customWidth="1"/>
    <col min="14084" max="14092" width="4.7109375" customWidth="1"/>
    <col min="14093" max="14095" width="4.42578125" customWidth="1"/>
    <col min="14096" max="14099" width="4.7109375" customWidth="1"/>
    <col min="14100" max="14100" width="3.42578125" customWidth="1"/>
    <col min="14101" max="14101" width="8.28515625" customWidth="1"/>
    <col min="14102" max="14102" width="3.28515625" customWidth="1"/>
    <col min="14337" max="14337" width="0.42578125" customWidth="1"/>
    <col min="14338" max="14338" width="4" customWidth="1"/>
    <col min="14339" max="14339" width="5.7109375" customWidth="1"/>
    <col min="14340" max="14348" width="4.7109375" customWidth="1"/>
    <col min="14349" max="14351" width="4.42578125" customWidth="1"/>
    <col min="14352" max="14355" width="4.7109375" customWidth="1"/>
    <col min="14356" max="14356" width="3.42578125" customWidth="1"/>
    <col min="14357" max="14357" width="8.28515625" customWidth="1"/>
    <col min="14358" max="14358" width="3.28515625" customWidth="1"/>
    <col min="14593" max="14593" width="0.42578125" customWidth="1"/>
    <col min="14594" max="14594" width="4" customWidth="1"/>
    <col min="14595" max="14595" width="5.7109375" customWidth="1"/>
    <col min="14596" max="14604" width="4.7109375" customWidth="1"/>
    <col min="14605" max="14607" width="4.42578125" customWidth="1"/>
    <col min="14608" max="14611" width="4.7109375" customWidth="1"/>
    <col min="14612" max="14612" width="3.42578125" customWidth="1"/>
    <col min="14613" max="14613" width="8.28515625" customWidth="1"/>
    <col min="14614" max="14614" width="3.28515625" customWidth="1"/>
    <col min="14849" max="14849" width="0.42578125" customWidth="1"/>
    <col min="14850" max="14850" width="4" customWidth="1"/>
    <col min="14851" max="14851" width="5.7109375" customWidth="1"/>
    <col min="14852" max="14860" width="4.7109375" customWidth="1"/>
    <col min="14861" max="14863" width="4.42578125" customWidth="1"/>
    <col min="14864" max="14867" width="4.7109375" customWidth="1"/>
    <col min="14868" max="14868" width="3.42578125" customWidth="1"/>
    <col min="14869" max="14869" width="8.28515625" customWidth="1"/>
    <col min="14870" max="14870" width="3.28515625" customWidth="1"/>
    <col min="15105" max="15105" width="0.42578125" customWidth="1"/>
    <col min="15106" max="15106" width="4" customWidth="1"/>
    <col min="15107" max="15107" width="5.7109375" customWidth="1"/>
    <col min="15108" max="15116" width="4.7109375" customWidth="1"/>
    <col min="15117" max="15119" width="4.42578125" customWidth="1"/>
    <col min="15120" max="15123" width="4.7109375" customWidth="1"/>
    <col min="15124" max="15124" width="3.42578125" customWidth="1"/>
    <col min="15125" max="15125" width="8.28515625" customWidth="1"/>
    <col min="15126" max="15126" width="3.28515625" customWidth="1"/>
    <col min="15361" max="15361" width="0.42578125" customWidth="1"/>
    <col min="15362" max="15362" width="4" customWidth="1"/>
    <col min="15363" max="15363" width="5.7109375" customWidth="1"/>
    <col min="15364" max="15372" width="4.7109375" customWidth="1"/>
    <col min="15373" max="15375" width="4.42578125" customWidth="1"/>
    <col min="15376" max="15379" width="4.7109375" customWidth="1"/>
    <col min="15380" max="15380" width="3.42578125" customWidth="1"/>
    <col min="15381" max="15381" width="8.28515625" customWidth="1"/>
    <col min="15382" max="15382" width="3.28515625" customWidth="1"/>
    <col min="15617" max="15617" width="0.42578125" customWidth="1"/>
    <col min="15618" max="15618" width="4" customWidth="1"/>
    <col min="15619" max="15619" width="5.7109375" customWidth="1"/>
    <col min="15620" max="15628" width="4.7109375" customWidth="1"/>
    <col min="15629" max="15631" width="4.42578125" customWidth="1"/>
    <col min="15632" max="15635" width="4.7109375" customWidth="1"/>
    <col min="15636" max="15636" width="3.42578125" customWidth="1"/>
    <col min="15637" max="15637" width="8.28515625" customWidth="1"/>
    <col min="15638" max="15638" width="3.28515625" customWidth="1"/>
    <col min="15873" max="15873" width="0.42578125" customWidth="1"/>
    <col min="15874" max="15874" width="4" customWidth="1"/>
    <col min="15875" max="15875" width="5.7109375" customWidth="1"/>
    <col min="15876" max="15884" width="4.7109375" customWidth="1"/>
    <col min="15885" max="15887" width="4.42578125" customWidth="1"/>
    <col min="15888" max="15891" width="4.7109375" customWidth="1"/>
    <col min="15892" max="15892" width="3.42578125" customWidth="1"/>
    <col min="15893" max="15893" width="8.28515625" customWidth="1"/>
    <col min="15894" max="15894" width="3.28515625" customWidth="1"/>
    <col min="16129" max="16129" width="0.42578125" customWidth="1"/>
    <col min="16130" max="16130" width="4" customWidth="1"/>
    <col min="16131" max="16131" width="5.7109375" customWidth="1"/>
    <col min="16132" max="16140" width="4.7109375" customWidth="1"/>
    <col min="16141" max="16143" width="4.42578125" customWidth="1"/>
    <col min="16144" max="16147" width="4.7109375" customWidth="1"/>
    <col min="16148" max="16148" width="3.42578125" customWidth="1"/>
    <col min="16149" max="16149" width="8.28515625" customWidth="1"/>
    <col min="16150" max="16150" width="3.28515625" customWidth="1"/>
  </cols>
  <sheetData>
    <row r="1" spans="2:23" ht="9" customHeight="1" thickBot="1"/>
    <row r="2" spans="2:23" ht="15.75" thickTop="1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3"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2"/>
    </row>
    <row r="4" spans="2:23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2"/>
    </row>
    <row r="5" spans="2:23" ht="18.75">
      <c r="B5" s="5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2:23" ht="5.0999999999999996" customHeight="1">
      <c r="B6" s="53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2"/>
    </row>
    <row r="7" spans="2:23" ht="48" customHeight="1">
      <c r="B7" s="253" t="s">
        <v>115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5"/>
      <c r="W7" s="99">
        <v>1</v>
      </c>
    </row>
    <row r="8" spans="2:23" s="2" customFormat="1" ht="5.0999999999999996" customHeight="1">
      <c r="B8" s="53" t="s">
        <v>116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54"/>
    </row>
    <row r="9" spans="2:23" s="2" customFormat="1" ht="23.25" customHeight="1">
      <c r="B9" s="100" t="str">
        <f>VLOOKUP($W$7,DATA!$B$24:$Z$29,6,1)</f>
        <v>શ્રી એન.જે.જાવિયા વિદ્યા મંદિર-લીંબુડા</v>
      </c>
      <c r="C9" s="101"/>
      <c r="D9" s="101"/>
      <c r="E9" s="101"/>
      <c r="F9" s="101"/>
      <c r="G9" s="101"/>
      <c r="H9" s="101"/>
      <c r="I9" s="101"/>
      <c r="J9" s="101"/>
      <c r="K9" s="45" t="s">
        <v>117</v>
      </c>
      <c r="L9" s="45"/>
      <c r="M9" s="45"/>
      <c r="N9" s="45"/>
      <c r="O9" s="256" t="str">
        <f>VLOOKUP($W$7,DATA!$B$24:$Z$29,4,1)</f>
        <v>આચાર્ય</v>
      </c>
      <c r="P9" s="256"/>
      <c r="Q9" s="256"/>
      <c r="R9" s="256"/>
      <c r="S9" s="45"/>
      <c r="T9" s="45"/>
      <c r="U9" s="54"/>
    </row>
    <row r="10" spans="2:23" s="2" customFormat="1" ht="24.75" customHeight="1">
      <c r="B10" s="53" t="s">
        <v>118</v>
      </c>
      <c r="C10" s="45"/>
      <c r="D10" s="257" t="str">
        <f>VLOOKUP($W$7,DATA!$B$24:$Z$29,2,1)</f>
        <v>ભાદરકા રમેશકુમાર નાથાભાઈ</v>
      </c>
      <c r="E10" s="257"/>
      <c r="F10" s="257"/>
      <c r="G10" s="257"/>
      <c r="H10" s="257"/>
      <c r="I10" s="257"/>
      <c r="J10" s="257"/>
      <c r="K10" s="257"/>
      <c r="L10" s="257"/>
      <c r="M10" s="257" t="str">
        <f>VLOOKUP($W$7,DATA!$B$24:$Z$29,6,1)</f>
        <v>શ્રી એન.જે.જાવિયા વિદ્યા મંદિર-લીંબુડા</v>
      </c>
      <c r="N10" s="257"/>
      <c r="O10" s="257"/>
      <c r="P10" s="257"/>
      <c r="Q10" s="257"/>
      <c r="R10" s="257"/>
      <c r="S10" s="257"/>
      <c r="T10" s="257"/>
      <c r="U10" s="258"/>
    </row>
    <row r="11" spans="2:23" s="2" customFormat="1" ht="5.0999999999999996" customHeight="1">
      <c r="B11" s="53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54"/>
    </row>
    <row r="12" spans="2:23" s="2" customFormat="1" ht="42" customHeight="1">
      <c r="B12" s="259" t="s">
        <v>119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1"/>
    </row>
    <row r="13" spans="2:23" s="2" customFormat="1" ht="5.0999999999999996" customHeight="1">
      <c r="B13" s="5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54"/>
    </row>
    <row r="14" spans="2:23" s="2" customFormat="1" ht="20.25" customHeight="1">
      <c r="B14" s="55" t="s">
        <v>120</v>
      </c>
      <c r="C14" s="262" t="s">
        <v>121</v>
      </c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3"/>
    </row>
    <row r="15" spans="2:23" s="2" customFormat="1" ht="19.5" customHeight="1">
      <c r="B15" s="55" t="s">
        <v>122</v>
      </c>
      <c r="C15" s="262" t="s">
        <v>123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3"/>
    </row>
    <row r="16" spans="2:23" s="2" customFormat="1" ht="18" customHeight="1">
      <c r="B16" s="55" t="s">
        <v>124</v>
      </c>
      <c r="C16" s="262" t="s">
        <v>125</v>
      </c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3"/>
    </row>
    <row r="17" spans="2:23" s="3" customFormat="1" ht="39.950000000000003" customHeight="1">
      <c r="B17" s="56" t="s">
        <v>126</v>
      </c>
      <c r="C17" s="264" t="s">
        <v>127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5"/>
    </row>
    <row r="18" spans="2:23" s="2" customFormat="1" ht="5.0999999999999996" customHeight="1">
      <c r="B18" s="5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54"/>
    </row>
    <row r="19" spans="2:23" s="2" customFormat="1" ht="78.75" customHeight="1">
      <c r="B19" s="103" t="s">
        <v>128</v>
      </c>
      <c r="C19" s="225" t="s">
        <v>129</v>
      </c>
      <c r="D19" s="225"/>
      <c r="E19" s="225"/>
      <c r="F19" s="225"/>
      <c r="G19" s="225" t="s">
        <v>130</v>
      </c>
      <c r="H19" s="225"/>
      <c r="I19" s="225" t="s">
        <v>131</v>
      </c>
      <c r="J19" s="225"/>
      <c r="K19" s="226" t="s">
        <v>132</v>
      </c>
      <c r="L19" s="226"/>
      <c r="M19" s="226" t="s">
        <v>133</v>
      </c>
      <c r="N19" s="226"/>
      <c r="O19" s="226"/>
      <c r="P19" s="226" t="s">
        <v>134</v>
      </c>
      <c r="Q19" s="226"/>
      <c r="R19" s="226"/>
      <c r="S19" s="226"/>
      <c r="T19" s="226"/>
      <c r="U19" s="58" t="s">
        <v>135</v>
      </c>
      <c r="V19" s="4"/>
      <c r="W19" s="4"/>
    </row>
    <row r="20" spans="2:23" s="2" customFormat="1" ht="30" customHeight="1">
      <c r="B20" s="229">
        <v>1</v>
      </c>
      <c r="C20" s="273">
        <f>VLOOKUP($W$7,DATA!$B$24:$Z$29,8,1)</f>
        <v>0</v>
      </c>
      <c r="D20" s="273"/>
      <c r="E20" s="273"/>
      <c r="F20" s="273"/>
      <c r="G20" s="232">
        <f>VLOOKUP($W$7,DATA!$B$24:$Z$29,13,1)</f>
        <v>0</v>
      </c>
      <c r="H20" s="234" t="str">
        <f>VLOOKUP($W$7,DATA!$B$24:$Z$29,6,1)</f>
        <v>શ્રી એન.જે.જાવિયા વિદ્યા મંદિર-લીંબુડા</v>
      </c>
      <c r="I20" s="227" t="s">
        <v>212</v>
      </c>
      <c r="J20" s="228"/>
      <c r="K20" s="247">
        <f>VLOOKUP($W$7,DATA!$B$24:$Z$29,12,1)</f>
        <v>0</v>
      </c>
      <c r="L20" s="248" t="str">
        <f>VLOOKUP($W$7,DATA!$B$24:$Z$29,6,1)</f>
        <v>શ્રી એન.જે.જાવિયા વિદ્યા મંદિર-લીંબુડા</v>
      </c>
      <c r="M20" s="232" t="s">
        <v>219</v>
      </c>
      <c r="N20" s="233"/>
      <c r="O20" s="234"/>
      <c r="P20" s="232">
        <f>VLOOKUP($W$7,DATA!$B$24:$Z$29,14,1)</f>
        <v>0</v>
      </c>
      <c r="Q20" s="233" t="str">
        <f>VLOOKUP($W$7,DATA!$B$24:$Z$29,6,1)</f>
        <v>શ્રી એન.જે.જાવિયા વિદ્યા મંદિર-લીંબુડા</v>
      </c>
      <c r="R20" s="233" t="str">
        <f>VLOOKUP($W$7,DATA!$B$24:$Z$29,6,1)</f>
        <v>શ્રી એન.જે.જાવિયા વિદ્યા મંદિર-લીંબુડા</v>
      </c>
      <c r="S20" s="233" t="str">
        <f>VLOOKUP($W$7,DATA!$B$24:$Z$29,6,1)</f>
        <v>શ્રી એન.જે.જાવિયા વિદ્યા મંદિર-લીંબુડા</v>
      </c>
      <c r="T20" s="234" t="str">
        <f>VLOOKUP($W$7,DATA!$B$24:$Z$29,6,1)</f>
        <v>શ્રી એન.જે.જાવિયા વિદ્યા મંદિર-લીંબુડા</v>
      </c>
      <c r="U20" s="268">
        <f>K20</f>
        <v>0</v>
      </c>
      <c r="V20" s="4"/>
      <c r="W20" s="4"/>
    </row>
    <row r="21" spans="2:23" s="2" customFormat="1" ht="24.75" customHeight="1">
      <c r="B21" s="230"/>
      <c r="C21" s="273"/>
      <c r="D21" s="273"/>
      <c r="E21" s="273"/>
      <c r="F21" s="273"/>
      <c r="G21" s="238" t="str">
        <f>VLOOKUP($W$7,DATA!$B$24:$Z$29,6,1)</f>
        <v>શ્રી એન.જે.જાવિયા વિદ્યા મંદિર-લીંબુડા</v>
      </c>
      <c r="H21" s="240" t="str">
        <f>VLOOKUP($W$7,DATA!$B$24:$Z$29,6,1)</f>
        <v>શ્રી એન.જે.જાવિયા વિદ્યા મંદિર-લીંબુડા</v>
      </c>
      <c r="I21" s="266">
        <f>VLOOKUP($W$7,DATA!$B$24:$Z$29,10,1)</f>
        <v>0</v>
      </c>
      <c r="J21" s="267" t="str">
        <f>VLOOKUP($W$7,DATA!$B$24:$Z$29,6,1)</f>
        <v>શ્રી એન.જે.જાવિયા વિદ્યા મંદિર-લીંબુડા</v>
      </c>
      <c r="K21" s="249">
        <f>VLOOKUP($W$7,DATA!$B$24:$Z$29,10,1)</f>
        <v>0</v>
      </c>
      <c r="L21" s="250" t="str">
        <f>VLOOKUP($W$7,DATA!$B$24:$Z$29,6,1)</f>
        <v>શ્રી એન.જે.જાવિયા વિદ્યા મંદિર-લીંબુડા</v>
      </c>
      <c r="M21" s="235"/>
      <c r="N21" s="236"/>
      <c r="O21" s="237"/>
      <c r="P21" s="235">
        <f>VLOOKUP($W$7,DATA!$B$24:$Z$29,19,1)</f>
        <v>0</v>
      </c>
      <c r="Q21" s="236" t="str">
        <f>VLOOKUP($W$7,DATA!$B$24:$Z$29,6,1)</f>
        <v>શ્રી એન.જે.જાવિયા વિદ્યા મંદિર-લીંબુડા</v>
      </c>
      <c r="R21" s="236" t="str">
        <f>VLOOKUP($W$7,DATA!$B$24:$Z$29,6,1)</f>
        <v>શ્રી એન.જે.જાવિયા વિદ્યા મંદિર-લીંબુડા</v>
      </c>
      <c r="S21" s="236" t="str">
        <f>VLOOKUP($W$7,DATA!$B$24:$Z$29,6,1)</f>
        <v>શ્રી એન.જે.જાવિયા વિદ્યા મંદિર-લીંબુડા</v>
      </c>
      <c r="T21" s="237" t="str">
        <f>VLOOKUP($W$7,DATA!$B$24:$Z$29,6,1)</f>
        <v>શ્રી એન.જે.જાવિયા વિદ્યા મંદિર-લીંબુડા</v>
      </c>
      <c r="U21" s="269"/>
      <c r="V21" s="4"/>
      <c r="W21" s="4"/>
    </row>
    <row r="22" spans="2:23" s="2" customFormat="1" ht="24.75" customHeight="1">
      <c r="B22" s="230"/>
      <c r="C22" s="241">
        <f>VLOOKUP($W$7,DATA!$B$24:$Z$29,9,1)</f>
        <v>0</v>
      </c>
      <c r="D22" s="242" t="str">
        <f>VLOOKUP($W$7,DATA!$B$24:$Z$29,6,1)</f>
        <v>શ્રી એન.જે.જાવિયા વિદ્યા મંદિર-લીંબુડા</v>
      </c>
      <c r="E22" s="242" t="str">
        <f>VLOOKUP($W$7,DATA!$B$24:$Z$29,6,1)</f>
        <v>શ્રી એન.જે.જાવિયા વિદ્યા મંદિર-લીંબુડા</v>
      </c>
      <c r="F22" s="243" t="str">
        <f>VLOOKUP($W$7,DATA!$B$24:$Z$29,6,1)</f>
        <v>શ્રી એન.જે.જાવિયા વિદ્યા મંદિર-લીંબુડા</v>
      </c>
      <c r="G22" s="238" t="str">
        <f>VLOOKUP($W$7,DATA!$B$24:$Z$29,6,1)</f>
        <v>શ્રી એન.જે.જાવિયા વિદ્યા મંદિર-લીંબુડા</v>
      </c>
      <c r="H22" s="240" t="str">
        <f>VLOOKUP($W$7,DATA!$B$24:$Z$29,6,1)</f>
        <v>શ્રી એન.જે.જાવિયા વિદ્યા મંદિર-લીંબુડા</v>
      </c>
      <c r="I22" s="227" t="s">
        <v>213</v>
      </c>
      <c r="J22" s="228"/>
      <c r="K22" s="249">
        <f>VLOOKUP($W$7,DATA!$B$24:$Z$29,10,1)</f>
        <v>0</v>
      </c>
      <c r="L22" s="250" t="str">
        <f>VLOOKUP($W$7,DATA!$B$24:$Z$29,6,1)</f>
        <v>શ્રી એન.જે.જાવિયા વિદ્યા મંદિર-લીંબુડા</v>
      </c>
      <c r="M22" s="238" t="s">
        <v>220</v>
      </c>
      <c r="N22" s="239"/>
      <c r="O22" s="240"/>
      <c r="P22" s="241">
        <f>VLOOKUP($W$7,DATA!$B$24:$Z$29,15,1)</f>
        <v>0</v>
      </c>
      <c r="Q22" s="242" t="str">
        <f>VLOOKUP($W$7,DATA!$B$24:$Z$29,6,1)</f>
        <v>શ્રી એન.જે.જાવિયા વિદ્યા મંદિર-લીંબુડા</v>
      </c>
      <c r="R22" s="242" t="str">
        <f>VLOOKUP($W$7,DATA!$B$24:$Z$29,6,1)</f>
        <v>શ્રી એન.જે.જાવિયા વિદ્યા મંદિર-લીંબુડા</v>
      </c>
      <c r="S22" s="242" t="str">
        <f>VLOOKUP($W$7,DATA!$B$24:$Z$29,6,1)</f>
        <v>શ્રી એન.જે.જાવિયા વિદ્યા મંદિર-લીંબુડા</v>
      </c>
      <c r="T22" s="243" t="str">
        <f>VLOOKUP($W$7,DATA!$B$24:$Z$29,6,1)</f>
        <v>શ્રી એન.જે.જાવિયા વિદ્યા મંદિર-લીંબુડા</v>
      </c>
      <c r="U22" s="269"/>
      <c r="V22" s="4"/>
      <c r="W22" s="4"/>
    </row>
    <row r="23" spans="2:23" s="2" customFormat="1" ht="29.25" customHeight="1">
      <c r="B23" s="231"/>
      <c r="C23" s="244" t="str">
        <f>VLOOKUP($W$7,DATA!$B$24:$Z$29,6,1)</f>
        <v>શ્રી એન.જે.જાવિયા વિદ્યા મંદિર-લીંબુડા</v>
      </c>
      <c r="D23" s="245" t="str">
        <f>VLOOKUP($W$7,DATA!$B$24:$Z$29,6,1)</f>
        <v>શ્રી એન.જે.જાવિયા વિદ્યા મંદિર-લીંબુડા</v>
      </c>
      <c r="E23" s="245" t="str">
        <f>VLOOKUP($W$7,DATA!$B$24:$Z$29,6,1)</f>
        <v>શ્રી એન.જે.જાવિયા વિદ્યા મંદિર-લીંબુડા</v>
      </c>
      <c r="F23" s="246" t="str">
        <f>VLOOKUP($W$7,DATA!$B$24:$Z$29,6,1)</f>
        <v>શ્રી એન.જે.જાવિયા વિદ્યા મંદિર-લીંબુડા</v>
      </c>
      <c r="G23" s="235" t="str">
        <f>VLOOKUP($W$7,DATA!$B$24:$Z$29,6,1)</f>
        <v>શ્રી એન.જે.જાવિયા વિદ્યા મંદિર-લીંબુડા</v>
      </c>
      <c r="H23" s="237" t="str">
        <f>VLOOKUP($W$7,DATA!$B$24:$Z$29,6,1)</f>
        <v>શ્રી એન.જે.જાવિયા વિદ્યા મંદિર-લીંબુડા</v>
      </c>
      <c r="I23" s="271">
        <f>VLOOKUP($W$7,DATA!$B$24:$Z$29,11,1)</f>
        <v>0</v>
      </c>
      <c r="J23" s="272" t="str">
        <f>VLOOKUP($W$7,DATA!$B$24:$Z$29,6,1)</f>
        <v>શ્રી એન.જે.જાવિયા વિદ્યા મંદિર-લીંબુડા</v>
      </c>
      <c r="K23" s="251">
        <f>VLOOKUP($W$7,DATA!$B$24:$Z$29,10,1)</f>
        <v>0</v>
      </c>
      <c r="L23" s="252" t="str">
        <f>VLOOKUP($W$7,DATA!$B$24:$Z$29,6,1)</f>
        <v>શ્રી એન.જે.જાવિયા વિદ્યા મંદિર-લીંબુડા</v>
      </c>
      <c r="M23" s="235"/>
      <c r="N23" s="236"/>
      <c r="O23" s="237"/>
      <c r="P23" s="244" t="str">
        <f>VLOOKUP($W$7,DATA!$B$24:$Z$29,6,1)</f>
        <v>શ્રી એન.જે.જાવિયા વિદ્યા મંદિર-લીંબુડા</v>
      </c>
      <c r="Q23" s="245" t="str">
        <f>VLOOKUP($W$7,DATA!$B$24:$Z$29,6,1)</f>
        <v>શ્રી એન.જે.જાવિયા વિદ્યા મંદિર-લીંબુડા</v>
      </c>
      <c r="R23" s="245" t="str">
        <f>VLOOKUP($W$7,DATA!$B$24:$Z$29,6,1)</f>
        <v>શ્રી એન.જે.જાવિયા વિદ્યા મંદિર-લીંબુડા</v>
      </c>
      <c r="S23" s="245" t="str">
        <f>VLOOKUP($W$7,DATA!$B$24:$Z$29,6,1)</f>
        <v>શ્રી એન.જે.જાવિયા વિદ્યા મંદિર-લીંબુડા</v>
      </c>
      <c r="T23" s="246" t="str">
        <f>VLOOKUP($W$7,DATA!$B$24:$Z$29,6,1)</f>
        <v>શ્રી એન.જે.જાવિયા વિદ્યા મંદિર-લીંબુડા</v>
      </c>
      <c r="U23" s="270"/>
      <c r="V23" s="4"/>
      <c r="W23" s="4"/>
    </row>
    <row r="24" spans="2:23" s="2" customFormat="1" ht="24.75" customHeight="1">
      <c r="B24" s="229">
        <v>2</v>
      </c>
      <c r="C24" s="273"/>
      <c r="D24" s="273"/>
      <c r="E24" s="273"/>
      <c r="F24" s="273"/>
      <c r="G24" s="232">
        <f>VLOOKUP($W$7,DATA!$B$24:$Z$29,19,1)</f>
        <v>0</v>
      </c>
      <c r="H24" s="234" t="str">
        <f>VLOOKUP($W$7,DATA!$B$24:$Z$29,6,1)</f>
        <v>શ્રી એન.જે.જાવિયા વિદ્યા મંદિર-લીંબુડા</v>
      </c>
      <c r="I24" s="227" t="s">
        <v>212</v>
      </c>
      <c r="J24" s="228"/>
      <c r="K24" s="247"/>
      <c r="L24" s="248"/>
      <c r="M24" s="232"/>
      <c r="N24" s="233"/>
      <c r="O24" s="234"/>
      <c r="P24" s="232">
        <f>VLOOKUP($W$7,DATA!$B$24:$Z$29,20,1)</f>
        <v>0</v>
      </c>
      <c r="Q24" s="233" t="str">
        <f>VLOOKUP($W$7,DATA!$B$24:$Z$29,6,1)</f>
        <v>શ્રી એન.જે.જાવિયા વિદ્યા મંદિર-લીંબુડા</v>
      </c>
      <c r="R24" s="233" t="str">
        <f>VLOOKUP($W$7,DATA!$B$24:$Z$29,6,1)</f>
        <v>શ્રી એન.જે.જાવિયા વિદ્યા મંદિર-લીંબુડા</v>
      </c>
      <c r="S24" s="233" t="str">
        <f>VLOOKUP($W$7,DATA!$B$24:$Z$29,6,1)</f>
        <v>શ્રી એન.જે.જાવિયા વિદ્યા મંદિર-લીંબુડા</v>
      </c>
      <c r="T24" s="234" t="str">
        <f>VLOOKUP($W$7,DATA!$B$24:$Z$29,6,1)</f>
        <v>શ્રી એન.જે.જાવિયા વિદ્યા મંદિર-લીંબુડા</v>
      </c>
      <c r="U24" s="268">
        <f>K20</f>
        <v>0</v>
      </c>
      <c r="V24" s="4"/>
      <c r="W24" s="4"/>
    </row>
    <row r="25" spans="2:23" s="2" customFormat="1" ht="24.75" customHeight="1">
      <c r="B25" s="230"/>
      <c r="C25" s="273"/>
      <c r="D25" s="273"/>
      <c r="E25" s="273"/>
      <c r="F25" s="273"/>
      <c r="G25" s="238" t="str">
        <f>VLOOKUP($W$7,DATA!$B$24:$Z$29,6,1)</f>
        <v>શ્રી એન.જે.જાવિયા વિદ્યા મંદિર-લીંબુડા</v>
      </c>
      <c r="H25" s="240" t="str">
        <f>VLOOKUP($W$7,DATA!$B$24:$Z$29,6,1)</f>
        <v>શ્રી એન.જે.જાવિયા વિદ્યા મંદિર-લીંબુડા</v>
      </c>
      <c r="I25" s="227">
        <f>VLOOKUP($W$7,DATA!$B$24:$Z$29,16,1)</f>
        <v>0</v>
      </c>
      <c r="J25" s="228" t="str">
        <f>VLOOKUP($W$7,DATA!$B$24:$Z$29,6,1)</f>
        <v>શ્રી એન.જે.જાવિયા વિદ્યા મંદિર-લીંબુડા</v>
      </c>
      <c r="K25" s="249"/>
      <c r="L25" s="250"/>
      <c r="M25" s="235"/>
      <c r="N25" s="236"/>
      <c r="O25" s="237"/>
      <c r="P25" s="235">
        <f>VLOOKUP($W$7,DATA!$B$24:$Z$29,25,1)</f>
        <v>0</v>
      </c>
      <c r="Q25" s="236" t="str">
        <f>VLOOKUP($W$7,DATA!$B$24:$Z$29,6,1)</f>
        <v>શ્રી એન.જે.જાવિયા વિદ્યા મંદિર-લીંબુડા</v>
      </c>
      <c r="R25" s="236" t="str">
        <f>VLOOKUP($W$7,DATA!$B$24:$Z$29,6,1)</f>
        <v>શ્રી એન.જે.જાવિયા વિદ્યા મંદિર-લીંબુડા</v>
      </c>
      <c r="S25" s="236" t="str">
        <f>VLOOKUP($W$7,DATA!$B$24:$Z$29,6,1)</f>
        <v>શ્રી એન.જે.જાવિયા વિદ્યા મંદિર-લીંબુડા</v>
      </c>
      <c r="T25" s="237" t="str">
        <f>VLOOKUP($W$7,DATA!$B$24:$Z$29,6,1)</f>
        <v>શ્રી એન.જે.જાવિયા વિદ્યા મંદિર-લીંબુડા</v>
      </c>
      <c r="U25" s="269"/>
      <c r="V25" s="4"/>
      <c r="W25" s="4"/>
    </row>
    <row r="26" spans="2:23" s="2" customFormat="1" ht="24.75" customHeight="1">
      <c r="B26" s="230"/>
      <c r="C26" s="241"/>
      <c r="D26" s="242"/>
      <c r="E26" s="242"/>
      <c r="F26" s="243"/>
      <c r="G26" s="238" t="str">
        <f>VLOOKUP($W$7,DATA!$B$24:$Z$29,6,1)</f>
        <v>શ્રી એન.જે.જાવિયા વિદ્યા મંદિર-લીંબુડા</v>
      </c>
      <c r="H26" s="240" t="str">
        <f>VLOOKUP($W$7,DATA!$B$24:$Z$29,6,1)</f>
        <v>શ્રી એન.જે.જાવિયા વિદ્યા મંદિર-લીંબુડા</v>
      </c>
      <c r="I26" s="227" t="s">
        <v>213</v>
      </c>
      <c r="J26" s="228"/>
      <c r="K26" s="249"/>
      <c r="L26" s="250"/>
      <c r="M26" s="238"/>
      <c r="N26" s="239"/>
      <c r="O26" s="240"/>
      <c r="P26" s="241">
        <f>VLOOKUP($W$7,DATA!$B$24:$Z$29,21,1)</f>
        <v>0</v>
      </c>
      <c r="Q26" s="242" t="str">
        <f>VLOOKUP($W$7,DATA!$B$24:$Z$29,6,1)</f>
        <v>શ્રી એન.જે.જાવિયા વિદ્યા મંદિર-લીંબુડા</v>
      </c>
      <c r="R26" s="242" t="str">
        <f>VLOOKUP($W$7,DATA!$B$24:$Z$29,6,1)</f>
        <v>શ્રી એન.જે.જાવિયા વિદ્યા મંદિર-લીંબુડા</v>
      </c>
      <c r="S26" s="242" t="str">
        <f>VLOOKUP($W$7,DATA!$B$24:$Z$29,6,1)</f>
        <v>શ્રી એન.જે.જાવિયા વિદ્યા મંદિર-લીંબુડા</v>
      </c>
      <c r="T26" s="243" t="str">
        <f>VLOOKUP($W$7,DATA!$B$24:$Z$29,6,1)</f>
        <v>શ્રી એન.જે.જાવિયા વિદ્યા મંદિર-લીંબુડા</v>
      </c>
      <c r="U26" s="269"/>
      <c r="V26" s="4"/>
      <c r="W26" s="4"/>
    </row>
    <row r="27" spans="2:23" s="2" customFormat="1" ht="30.75" customHeight="1">
      <c r="B27" s="231"/>
      <c r="C27" s="244"/>
      <c r="D27" s="245"/>
      <c r="E27" s="245"/>
      <c r="F27" s="246"/>
      <c r="G27" s="235" t="str">
        <f>VLOOKUP($W$7,DATA!$B$24:$Z$29,6,1)</f>
        <v>શ્રી એન.જે.જાવિયા વિદ્યા મંદિર-લીંબુડા</v>
      </c>
      <c r="H27" s="237" t="str">
        <f>VLOOKUP($W$7,DATA!$B$24:$Z$29,6,1)</f>
        <v>શ્રી એન.જે.જાવિયા વિદ્યા મંદિર-લીંબુડા</v>
      </c>
      <c r="I27" s="271">
        <f>VLOOKUP($W$7,DATA!$B$24:$Z$29,17,1)</f>
        <v>0</v>
      </c>
      <c r="J27" s="272" t="str">
        <f>VLOOKUP($W$7,DATA!$B$24:$Z$29,6,1)</f>
        <v>શ્રી એન.જે.જાવિયા વિદ્યા મંદિર-લીંબુડા</v>
      </c>
      <c r="K27" s="251"/>
      <c r="L27" s="252"/>
      <c r="M27" s="235"/>
      <c r="N27" s="236"/>
      <c r="O27" s="237"/>
      <c r="P27" s="244" t="str">
        <f>VLOOKUP($W$7,DATA!$B$24:$Z$29,6,1)</f>
        <v>શ્રી એન.જે.જાવિયા વિદ્યા મંદિર-લીંબુડા</v>
      </c>
      <c r="Q27" s="245" t="str">
        <f>VLOOKUP($W$7,DATA!$B$24:$Z$29,6,1)</f>
        <v>શ્રી એન.જે.જાવિયા વિદ્યા મંદિર-લીંબુડા</v>
      </c>
      <c r="R27" s="245" t="str">
        <f>VLOOKUP($W$7,DATA!$B$24:$Z$29,6,1)</f>
        <v>શ્રી એન.જે.જાવિયા વિદ્યા મંદિર-લીંબુડા</v>
      </c>
      <c r="S27" s="245" t="str">
        <f>VLOOKUP($W$7,DATA!$B$24:$Z$29,6,1)</f>
        <v>શ્રી એન.જે.જાવિયા વિદ્યા મંદિર-લીંબુડા</v>
      </c>
      <c r="T27" s="246" t="str">
        <f>VLOOKUP($W$7,DATA!$B$24:$Z$29,6,1)</f>
        <v>શ્રી એન.જે.જાવિયા વિદ્યા મંદિર-લીંબુડા</v>
      </c>
      <c r="U27" s="270"/>
    </row>
    <row r="28" spans="2:23" s="2" customFormat="1" ht="24.75" customHeight="1">
      <c r="B28" s="229">
        <v>3</v>
      </c>
      <c r="C28" s="273"/>
      <c r="D28" s="273"/>
      <c r="E28" s="273"/>
      <c r="F28" s="273"/>
      <c r="G28" s="232">
        <f>VLOOKUP($W$7,DATA!$B$24:$Z$29,25,1)</f>
        <v>0</v>
      </c>
      <c r="H28" s="234" t="str">
        <f>VLOOKUP($W$7,DATA!$B$24:$Z$29,6,1)</f>
        <v>શ્રી એન.જે.જાવિયા વિદ્યા મંદિર-લીંબુડા</v>
      </c>
      <c r="I28" s="227" t="s">
        <v>212</v>
      </c>
      <c r="J28" s="228"/>
      <c r="K28" s="247"/>
      <c r="L28" s="248"/>
      <c r="M28" s="232"/>
      <c r="N28" s="233"/>
      <c r="O28" s="234"/>
      <c r="P28" s="232"/>
      <c r="Q28" s="233"/>
      <c r="R28" s="233"/>
      <c r="S28" s="233"/>
      <c r="T28" s="234"/>
      <c r="U28" s="268"/>
    </row>
    <row r="29" spans="2:23" s="2" customFormat="1" ht="24.75" customHeight="1">
      <c r="B29" s="230"/>
      <c r="C29" s="273"/>
      <c r="D29" s="273"/>
      <c r="E29" s="273"/>
      <c r="F29" s="273"/>
      <c r="G29" s="238" t="str">
        <f>VLOOKUP($W$7,DATA!$B$24:$Z$29,6,1)</f>
        <v>શ્રી એન.જે.જાવિયા વિદ્યા મંદિર-લીંબુડા</v>
      </c>
      <c r="H29" s="240" t="str">
        <f>VLOOKUP($W$7,DATA!$B$24:$Z$29,6,1)</f>
        <v>શ્રી એન.જે.જાવિયા વિદ્યા મંદિર-લીંબુડા</v>
      </c>
      <c r="I29" s="227">
        <f>VLOOKUP($W$7,DATA!$B$24:$Z$29,22,1)</f>
        <v>0</v>
      </c>
      <c r="J29" s="228" t="str">
        <f>VLOOKUP($W$7,DATA!$B$24:$Z$29,6,1)</f>
        <v>શ્રી એન.જે.જાવિયા વિદ્યા મંદિર-લીંબુડા</v>
      </c>
      <c r="K29" s="249"/>
      <c r="L29" s="250"/>
      <c r="M29" s="235"/>
      <c r="N29" s="236"/>
      <c r="O29" s="237"/>
      <c r="P29" s="235"/>
      <c r="Q29" s="236"/>
      <c r="R29" s="236"/>
      <c r="S29" s="236"/>
      <c r="T29" s="237"/>
      <c r="U29" s="270"/>
    </row>
    <row r="30" spans="2:23" s="2" customFormat="1" ht="24.75" customHeight="1">
      <c r="B30" s="230"/>
      <c r="C30" s="241"/>
      <c r="D30" s="242"/>
      <c r="E30" s="242"/>
      <c r="F30" s="243"/>
      <c r="G30" s="238" t="str">
        <f>VLOOKUP($W$7,DATA!$B$24:$Z$29,6,1)</f>
        <v>શ્રી એન.જે.જાવિયા વિદ્યા મંદિર-લીંબુડા</v>
      </c>
      <c r="H30" s="240" t="str">
        <f>VLOOKUP($W$7,DATA!$B$24:$Z$29,6,1)</f>
        <v>શ્રી એન.જે.જાવિયા વિદ્યા મંદિર-લીંબુડા</v>
      </c>
      <c r="I30" s="227" t="s">
        <v>213</v>
      </c>
      <c r="J30" s="228"/>
      <c r="K30" s="249"/>
      <c r="L30" s="250"/>
      <c r="M30" s="238"/>
      <c r="N30" s="239"/>
      <c r="O30" s="240"/>
      <c r="P30" s="238"/>
      <c r="Q30" s="239"/>
      <c r="R30" s="239"/>
      <c r="S30" s="239"/>
      <c r="T30" s="240"/>
      <c r="U30" s="269"/>
    </row>
    <row r="31" spans="2:23" s="2" customFormat="1" ht="24.75" customHeight="1">
      <c r="B31" s="231"/>
      <c r="C31" s="244"/>
      <c r="D31" s="245"/>
      <c r="E31" s="245"/>
      <c r="F31" s="246"/>
      <c r="G31" s="235" t="str">
        <f>VLOOKUP($W$7,DATA!$B$24:$Z$29,6,1)</f>
        <v>શ્રી એન.જે.જાવિયા વિદ્યા મંદિર-લીંબુડા</v>
      </c>
      <c r="H31" s="237" t="str">
        <f>VLOOKUP($W$7,DATA!$B$24:$Z$29,6,1)</f>
        <v>શ્રી એન.જે.જાવિયા વિદ્યા મંદિર-લીંબુડા</v>
      </c>
      <c r="I31" s="271">
        <f>VLOOKUP($W$7,DATA!$B$24:$Z$29,23,1)</f>
        <v>0</v>
      </c>
      <c r="J31" s="272" t="str">
        <f>VLOOKUP($W$7,DATA!$B$24:$Z$29,6,1)</f>
        <v>શ્રી એન.જે.જાવિયા વિદ્યા મંદિર-લીંબુડા</v>
      </c>
      <c r="K31" s="251"/>
      <c r="L31" s="252"/>
      <c r="M31" s="235"/>
      <c r="N31" s="236"/>
      <c r="O31" s="237"/>
      <c r="P31" s="235"/>
      <c r="Q31" s="236"/>
      <c r="R31" s="236"/>
      <c r="S31" s="236"/>
      <c r="T31" s="237"/>
      <c r="U31" s="270"/>
    </row>
    <row r="32" spans="2:23" s="2" customFormat="1" ht="24.75" customHeight="1">
      <c r="B32" s="229">
        <v>4</v>
      </c>
      <c r="C32" s="232"/>
      <c r="D32" s="233"/>
      <c r="E32" s="233"/>
      <c r="F32" s="234"/>
      <c r="G32" s="232"/>
      <c r="H32" s="234"/>
      <c r="I32" s="227" t="s">
        <v>212</v>
      </c>
      <c r="J32" s="228"/>
      <c r="K32" s="247"/>
      <c r="L32" s="248"/>
      <c r="M32" s="232"/>
      <c r="N32" s="233"/>
      <c r="O32" s="234"/>
      <c r="P32" s="232"/>
      <c r="Q32" s="233"/>
      <c r="R32" s="233"/>
      <c r="S32" s="233"/>
      <c r="T32" s="234"/>
      <c r="U32" s="268"/>
    </row>
    <row r="33" spans="1:21" s="2" customFormat="1" ht="24.75" customHeight="1">
      <c r="B33" s="230"/>
      <c r="C33" s="235"/>
      <c r="D33" s="236"/>
      <c r="E33" s="236"/>
      <c r="F33" s="237"/>
      <c r="G33" s="238"/>
      <c r="H33" s="240"/>
      <c r="I33" s="227"/>
      <c r="J33" s="228"/>
      <c r="K33" s="249"/>
      <c r="L33" s="250"/>
      <c r="M33" s="235"/>
      <c r="N33" s="236"/>
      <c r="O33" s="237"/>
      <c r="P33" s="235"/>
      <c r="Q33" s="236"/>
      <c r="R33" s="236"/>
      <c r="S33" s="236"/>
      <c r="T33" s="237"/>
      <c r="U33" s="270"/>
    </row>
    <row r="34" spans="1:21" s="2" customFormat="1" ht="24.75" customHeight="1">
      <c r="B34" s="230"/>
      <c r="C34" s="238"/>
      <c r="D34" s="239"/>
      <c r="E34" s="239"/>
      <c r="F34" s="240"/>
      <c r="G34" s="238"/>
      <c r="H34" s="240"/>
      <c r="I34" s="227" t="s">
        <v>213</v>
      </c>
      <c r="J34" s="228"/>
      <c r="K34" s="249"/>
      <c r="L34" s="250"/>
      <c r="M34" s="238"/>
      <c r="N34" s="239"/>
      <c r="O34" s="240"/>
      <c r="P34" s="238"/>
      <c r="Q34" s="239"/>
      <c r="R34" s="239"/>
      <c r="S34" s="239"/>
      <c r="T34" s="240"/>
      <c r="U34" s="269"/>
    </row>
    <row r="35" spans="1:21" s="2" customFormat="1" ht="24.75" customHeight="1">
      <c r="B35" s="231"/>
      <c r="C35" s="235"/>
      <c r="D35" s="236"/>
      <c r="E35" s="236"/>
      <c r="F35" s="237"/>
      <c r="G35" s="235"/>
      <c r="H35" s="237"/>
      <c r="I35" s="266"/>
      <c r="J35" s="267"/>
      <c r="K35" s="251"/>
      <c r="L35" s="252"/>
      <c r="M35" s="235"/>
      <c r="N35" s="236"/>
      <c r="O35" s="237"/>
      <c r="P35" s="235"/>
      <c r="Q35" s="236"/>
      <c r="R35" s="236"/>
      <c r="S35" s="236"/>
      <c r="T35" s="237"/>
      <c r="U35" s="270"/>
    </row>
    <row r="36" spans="1:21" s="2" customFormat="1" ht="18.75" customHeight="1" thickBot="1"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301" t="s">
        <v>136</v>
      </c>
      <c r="S36" s="301"/>
      <c r="T36" s="301"/>
      <c r="U36" s="302"/>
    </row>
    <row r="37" spans="1:21" s="2" customFormat="1" ht="10.5" customHeight="1" thickTop="1">
      <c r="A37" s="45"/>
      <c r="B37" s="45"/>
      <c r="U37" s="45"/>
    </row>
    <row r="38" spans="1:21" s="2" customFormat="1" ht="12.75" customHeight="1" thickBo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U38" s="45"/>
    </row>
    <row r="39" spans="1:21" s="2" customFormat="1" ht="19.5" thickTop="1">
      <c r="B39" s="303" t="s">
        <v>137</v>
      </c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5"/>
    </row>
    <row r="40" spans="1:21" s="2" customFormat="1" ht="18.75">
      <c r="B40" s="5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54"/>
    </row>
    <row r="41" spans="1:21" s="2" customFormat="1" ht="18.75">
      <c r="B41" s="53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54"/>
    </row>
    <row r="42" spans="1:21" s="2" customFormat="1" ht="18.75">
      <c r="B42" s="5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54"/>
    </row>
    <row r="43" spans="1:21" s="2" customFormat="1" ht="8.25" customHeight="1">
      <c r="B43" s="5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54"/>
    </row>
    <row r="44" spans="1:21" s="2" customFormat="1" ht="95.25" customHeight="1">
      <c r="B44" s="57" t="s">
        <v>128</v>
      </c>
      <c r="C44" s="225" t="s">
        <v>129</v>
      </c>
      <c r="D44" s="225"/>
      <c r="E44" s="225"/>
      <c r="F44" s="225"/>
      <c r="G44" s="225" t="s">
        <v>130</v>
      </c>
      <c r="H44" s="225"/>
      <c r="I44" s="225" t="s">
        <v>131</v>
      </c>
      <c r="J44" s="225"/>
      <c r="K44" s="225" t="s">
        <v>132</v>
      </c>
      <c r="L44" s="225"/>
      <c r="M44" s="226" t="s">
        <v>133</v>
      </c>
      <c r="N44" s="226"/>
      <c r="O44" s="226"/>
      <c r="P44" s="225" t="s">
        <v>134</v>
      </c>
      <c r="Q44" s="225"/>
      <c r="R44" s="225"/>
      <c r="S44" s="225"/>
      <c r="T44" s="225"/>
      <c r="U44" s="61" t="s">
        <v>135</v>
      </c>
    </row>
    <row r="45" spans="1:21" s="2" customFormat="1" ht="24.75" customHeight="1">
      <c r="B45" s="229">
        <v>5</v>
      </c>
      <c r="C45" s="274"/>
      <c r="D45" s="292"/>
      <c r="E45" s="292"/>
      <c r="F45" s="275"/>
      <c r="G45" s="274"/>
      <c r="H45" s="275"/>
      <c r="I45" s="227" t="s">
        <v>212</v>
      </c>
      <c r="J45" s="228"/>
      <c r="K45" s="280"/>
      <c r="L45" s="281"/>
      <c r="M45" s="274"/>
      <c r="N45" s="292"/>
      <c r="O45" s="275"/>
      <c r="P45" s="274"/>
      <c r="Q45" s="292"/>
      <c r="R45" s="292"/>
      <c r="S45" s="292"/>
      <c r="T45" s="275"/>
      <c r="U45" s="310"/>
    </row>
    <row r="46" spans="1:21" s="2" customFormat="1" ht="24.75" customHeight="1">
      <c r="B46" s="230"/>
      <c r="C46" s="278"/>
      <c r="D46" s="287"/>
      <c r="E46" s="287"/>
      <c r="F46" s="279"/>
      <c r="G46" s="276"/>
      <c r="H46" s="277"/>
      <c r="I46" s="227"/>
      <c r="J46" s="228"/>
      <c r="K46" s="282"/>
      <c r="L46" s="283"/>
      <c r="M46" s="278"/>
      <c r="N46" s="287"/>
      <c r="O46" s="279"/>
      <c r="P46" s="278"/>
      <c r="Q46" s="287"/>
      <c r="R46" s="287"/>
      <c r="S46" s="287"/>
      <c r="T46" s="279"/>
      <c r="U46" s="307"/>
    </row>
    <row r="47" spans="1:21" s="2" customFormat="1" ht="24.75" customHeight="1">
      <c r="B47" s="230"/>
      <c r="C47" s="276"/>
      <c r="D47" s="286"/>
      <c r="E47" s="286"/>
      <c r="F47" s="277"/>
      <c r="G47" s="276"/>
      <c r="H47" s="277"/>
      <c r="I47" s="227" t="s">
        <v>213</v>
      </c>
      <c r="J47" s="228"/>
      <c r="K47" s="282"/>
      <c r="L47" s="283"/>
      <c r="M47" s="276"/>
      <c r="N47" s="286"/>
      <c r="O47" s="277"/>
      <c r="P47" s="276"/>
      <c r="Q47" s="286"/>
      <c r="R47" s="286"/>
      <c r="S47" s="286"/>
      <c r="T47" s="277"/>
      <c r="U47" s="306"/>
    </row>
    <row r="48" spans="1:21" s="2" customFormat="1" ht="24.75" customHeight="1">
      <c r="B48" s="231"/>
      <c r="C48" s="278"/>
      <c r="D48" s="287"/>
      <c r="E48" s="287"/>
      <c r="F48" s="279"/>
      <c r="G48" s="278"/>
      <c r="H48" s="279"/>
      <c r="I48" s="227"/>
      <c r="J48" s="228"/>
      <c r="K48" s="284"/>
      <c r="L48" s="285"/>
      <c r="M48" s="278"/>
      <c r="N48" s="287"/>
      <c r="O48" s="279"/>
      <c r="P48" s="278"/>
      <c r="Q48" s="287"/>
      <c r="R48" s="287"/>
      <c r="S48" s="287"/>
      <c r="T48" s="279"/>
      <c r="U48" s="307"/>
    </row>
    <row r="49" spans="2:21" s="2" customFormat="1" ht="24.75" customHeight="1">
      <c r="B49" s="229">
        <v>6</v>
      </c>
      <c r="C49" s="274"/>
      <c r="D49" s="292"/>
      <c r="E49" s="292"/>
      <c r="F49" s="275"/>
      <c r="G49" s="274"/>
      <c r="H49" s="275"/>
      <c r="I49" s="227" t="s">
        <v>212</v>
      </c>
      <c r="J49" s="228"/>
      <c r="K49" s="280"/>
      <c r="L49" s="281"/>
      <c r="M49" s="274"/>
      <c r="N49" s="292"/>
      <c r="O49" s="275"/>
      <c r="P49" s="274"/>
      <c r="Q49" s="292"/>
      <c r="R49" s="292"/>
      <c r="S49" s="292"/>
      <c r="T49" s="275"/>
      <c r="U49" s="310"/>
    </row>
    <row r="50" spans="2:21" s="2" customFormat="1" ht="24.75" customHeight="1">
      <c r="B50" s="230"/>
      <c r="C50" s="278"/>
      <c r="D50" s="287"/>
      <c r="E50" s="287"/>
      <c r="F50" s="279"/>
      <c r="G50" s="276"/>
      <c r="H50" s="277"/>
      <c r="I50" s="227"/>
      <c r="J50" s="228"/>
      <c r="K50" s="282"/>
      <c r="L50" s="283"/>
      <c r="M50" s="278"/>
      <c r="N50" s="287"/>
      <c r="O50" s="279"/>
      <c r="P50" s="278"/>
      <c r="Q50" s="287"/>
      <c r="R50" s="287"/>
      <c r="S50" s="287"/>
      <c r="T50" s="279"/>
      <c r="U50" s="307"/>
    </row>
    <row r="51" spans="2:21" s="2" customFormat="1" ht="24.75" customHeight="1">
      <c r="B51" s="230"/>
      <c r="C51" s="276"/>
      <c r="D51" s="286"/>
      <c r="E51" s="286"/>
      <c r="F51" s="277"/>
      <c r="G51" s="276"/>
      <c r="H51" s="277"/>
      <c r="I51" s="227" t="s">
        <v>213</v>
      </c>
      <c r="J51" s="228"/>
      <c r="K51" s="282"/>
      <c r="L51" s="283"/>
      <c r="M51" s="276"/>
      <c r="N51" s="286"/>
      <c r="O51" s="277"/>
      <c r="P51" s="276"/>
      <c r="Q51" s="286"/>
      <c r="R51" s="286"/>
      <c r="S51" s="286"/>
      <c r="T51" s="277"/>
      <c r="U51" s="306"/>
    </row>
    <row r="52" spans="2:21" s="2" customFormat="1" ht="24.75" customHeight="1">
      <c r="B52" s="231"/>
      <c r="C52" s="278"/>
      <c r="D52" s="287"/>
      <c r="E52" s="287"/>
      <c r="F52" s="279"/>
      <c r="G52" s="278"/>
      <c r="H52" s="279"/>
      <c r="I52" s="227"/>
      <c r="J52" s="228"/>
      <c r="K52" s="284"/>
      <c r="L52" s="285"/>
      <c r="M52" s="278"/>
      <c r="N52" s="287"/>
      <c r="O52" s="279"/>
      <c r="P52" s="278"/>
      <c r="Q52" s="287"/>
      <c r="R52" s="287"/>
      <c r="S52" s="287"/>
      <c r="T52" s="279"/>
      <c r="U52" s="307"/>
    </row>
    <row r="53" spans="2:21" s="2" customFormat="1" ht="5.0999999999999996" customHeight="1">
      <c r="B53" s="53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54"/>
    </row>
    <row r="54" spans="2:21" s="2" customFormat="1" ht="36.75" customHeight="1">
      <c r="B54" s="62" t="s">
        <v>138</v>
      </c>
      <c r="C54" s="290"/>
      <c r="D54" s="290"/>
      <c r="E54" s="290"/>
      <c r="F54" s="290"/>
      <c r="G54" s="290"/>
      <c r="H54" s="63" t="s">
        <v>139</v>
      </c>
      <c r="I54" s="290"/>
      <c r="J54" s="290"/>
      <c r="K54" s="290"/>
      <c r="L54" s="290"/>
      <c r="M54" s="290"/>
      <c r="N54" s="63" t="s">
        <v>140</v>
      </c>
      <c r="O54" s="63"/>
      <c r="P54" s="291"/>
      <c r="Q54" s="291"/>
      <c r="R54" s="291"/>
      <c r="S54" s="291"/>
      <c r="T54" s="63" t="s">
        <v>141</v>
      </c>
      <c r="U54" s="64"/>
    </row>
    <row r="55" spans="2:21" s="2" customFormat="1" ht="33.75" customHeight="1">
      <c r="B55" s="53"/>
      <c r="C55" s="45"/>
      <c r="D55" s="45"/>
      <c r="E55" s="63"/>
      <c r="F55" s="63"/>
      <c r="G55" s="63"/>
      <c r="H55" s="46"/>
      <c r="I55" s="63" t="s">
        <v>142</v>
      </c>
      <c r="J55" s="298" t="s">
        <v>143</v>
      </c>
      <c r="K55" s="298"/>
      <c r="L55" s="298"/>
      <c r="M55" s="298"/>
      <c r="N55" s="296"/>
      <c r="O55" s="296"/>
      <c r="P55" s="296"/>
      <c r="Q55" s="296"/>
      <c r="R55" s="296"/>
      <c r="S55" s="296"/>
      <c r="T55" s="296"/>
      <c r="U55" s="297"/>
    </row>
    <row r="56" spans="2:21" s="2" customFormat="1" ht="24.75" customHeight="1">
      <c r="B56" s="53"/>
      <c r="C56" s="45"/>
      <c r="D56" s="45"/>
      <c r="E56" s="299" t="s">
        <v>144</v>
      </c>
      <c r="F56" s="299"/>
      <c r="G56" s="299"/>
      <c r="H56" s="300"/>
      <c r="I56" s="63" t="s">
        <v>145</v>
      </c>
      <c r="J56" s="298" t="s">
        <v>146</v>
      </c>
      <c r="K56" s="298"/>
      <c r="L56" s="298"/>
      <c r="M56" s="298"/>
      <c r="N56" s="296"/>
      <c r="O56" s="296"/>
      <c r="P56" s="296"/>
      <c r="Q56" s="296"/>
      <c r="R56" s="296"/>
      <c r="S56" s="296"/>
      <c r="T56" s="296"/>
      <c r="U56" s="297"/>
    </row>
    <row r="57" spans="2:21" s="2" customFormat="1" ht="22.5" customHeight="1">
      <c r="B57" s="65" t="s">
        <v>142</v>
      </c>
      <c r="C57" s="66" t="s">
        <v>147</v>
      </c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102" t="s">
        <v>148</v>
      </c>
      <c r="P57" s="293"/>
      <c r="Q57" s="293"/>
      <c r="R57" s="293"/>
      <c r="S57" s="293"/>
      <c r="T57" s="293"/>
      <c r="U57" s="294"/>
    </row>
    <row r="58" spans="2:21" s="2" customFormat="1" ht="22.5" customHeight="1">
      <c r="B58" s="62"/>
      <c r="C58" s="63" t="s">
        <v>149</v>
      </c>
      <c r="D58" s="6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4"/>
    </row>
    <row r="59" spans="2:21" s="2" customFormat="1" ht="13.5" customHeight="1"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4"/>
    </row>
    <row r="60" spans="2:21" s="2" customFormat="1" ht="22.5" customHeight="1">
      <c r="B60" s="65" t="s">
        <v>142</v>
      </c>
      <c r="C60" s="66" t="s">
        <v>147</v>
      </c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102" t="s">
        <v>148</v>
      </c>
      <c r="P60" s="293"/>
      <c r="Q60" s="293"/>
      <c r="R60" s="293"/>
      <c r="S60" s="293"/>
      <c r="T60" s="293"/>
      <c r="U60" s="294"/>
    </row>
    <row r="61" spans="2:21" s="2" customFormat="1" ht="22.5" customHeight="1">
      <c r="B61" s="53"/>
      <c r="C61" s="45" t="s">
        <v>149</v>
      </c>
      <c r="D61" s="4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7"/>
    </row>
    <row r="62" spans="2:21" s="2" customFormat="1" ht="86.25" customHeight="1">
      <c r="B62" s="53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54"/>
    </row>
    <row r="63" spans="2:21" s="2" customFormat="1" ht="21.75" customHeight="1">
      <c r="B63" s="53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308" t="s">
        <v>150</v>
      </c>
      <c r="Q63" s="308"/>
      <c r="R63" s="308"/>
      <c r="S63" s="308"/>
      <c r="T63" s="308"/>
      <c r="U63" s="309"/>
    </row>
    <row r="64" spans="2:21" s="2" customFormat="1" ht="23.25" customHeight="1">
      <c r="B64" s="5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308" t="s">
        <v>153</v>
      </c>
      <c r="Q64" s="308"/>
      <c r="R64" s="308"/>
      <c r="S64" s="308"/>
      <c r="T64" s="308"/>
      <c r="U64" s="309"/>
    </row>
    <row r="65" spans="2:21" s="2" customFormat="1" ht="19.5" customHeight="1">
      <c r="B65" s="67" t="s">
        <v>151</v>
      </c>
      <c r="C65" s="288" t="s">
        <v>152</v>
      </c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9"/>
    </row>
    <row r="66" spans="2:21" s="2" customFormat="1" ht="19.5" customHeight="1">
      <c r="B66" s="68"/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9"/>
    </row>
    <row r="67" spans="2:21" s="2" customFormat="1" ht="19.5" customHeight="1">
      <c r="B67" s="6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9"/>
    </row>
    <row r="68" spans="2:21" s="2" customFormat="1" ht="19.5" customHeight="1" thickBot="1">
      <c r="B68" s="69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1"/>
      <c r="O68" s="71"/>
      <c r="P68" s="71"/>
      <c r="Q68" s="71"/>
      <c r="R68" s="71"/>
      <c r="S68" s="71"/>
      <c r="T68" s="71"/>
      <c r="U68" s="72"/>
    </row>
    <row r="69" spans="2:21" s="2" customFormat="1" ht="8.25" customHeight="1" thickTop="1"/>
    <row r="70" spans="2:21" s="2" customFormat="1" ht="18.75"/>
    <row r="71" spans="2:21" s="2" customFormat="1" ht="18.75"/>
    <row r="72" spans="2:21" s="2" customFormat="1" ht="18.75"/>
    <row r="73" spans="2:21" s="2" customFormat="1" ht="18.75"/>
    <row r="74" spans="2:21" s="2" customFormat="1" ht="18.75"/>
    <row r="75" spans="2:21" s="2" customFormat="1" ht="18.75"/>
    <row r="76" spans="2:21" s="2" customFormat="1" ht="18.75"/>
    <row r="77" spans="2:21" s="2" customFormat="1" ht="18.75"/>
    <row r="78" spans="2:21" s="2" customFormat="1" ht="18.75"/>
    <row r="79" spans="2:21" s="2" customFormat="1" ht="18.75"/>
    <row r="80" spans="2:21" s="2" customFormat="1" ht="18.75"/>
    <row r="81" s="2" customFormat="1" ht="18.75"/>
    <row r="82" s="2" customFormat="1" ht="18.75"/>
    <row r="83" s="2" customFormat="1" ht="18.75"/>
    <row r="84" s="2" customFormat="1" ht="18.75"/>
    <row r="85" s="2" customFormat="1" ht="18.75"/>
    <row r="86" s="2" customFormat="1" ht="18.75"/>
    <row r="87" s="2" customFormat="1" ht="18.75"/>
    <row r="88" s="2" customFormat="1" ht="18.75"/>
    <row r="89" s="2" customFormat="1" ht="18.75"/>
    <row r="90" s="2" customFormat="1" ht="18.75"/>
    <row r="91" s="2" customFormat="1" ht="18.75"/>
    <row r="92" s="2" customFormat="1" ht="18.75"/>
    <row r="93" s="2" customFormat="1" ht="18.75"/>
    <row r="94" s="2" customFormat="1" ht="18.75"/>
    <row r="95" s="2" customFormat="1" ht="18.75"/>
    <row r="96" s="2" customFormat="1" ht="18.75"/>
    <row r="97" s="2" customFormat="1" ht="18.75"/>
    <row r="98" s="2" customFormat="1" ht="18.75"/>
    <row r="99" s="2" customFormat="1" ht="18.75"/>
    <row r="100" s="2" customFormat="1" ht="18.75"/>
    <row r="101" s="2" customFormat="1" ht="18.75"/>
    <row r="102" s="2" customFormat="1" ht="18.75"/>
    <row r="103" s="2" customFormat="1" ht="18.75"/>
    <row r="104" s="2" customFormat="1" ht="18.75"/>
    <row r="105" s="2" customFormat="1" ht="18.75"/>
    <row r="106" s="2" customFormat="1" ht="18.75"/>
    <row r="107" s="2" customFormat="1" ht="18.75"/>
    <row r="108" s="2" customFormat="1" ht="18.75"/>
    <row r="109" s="2" customFormat="1" ht="18.75"/>
    <row r="110" s="2" customFormat="1" ht="18.75"/>
    <row r="111" s="2" customFormat="1" ht="18.75"/>
    <row r="112" s="2" customFormat="1" ht="18.75"/>
    <row r="113" s="2" customFormat="1" ht="18.75"/>
    <row r="114" s="2" customFormat="1" ht="18.75"/>
    <row r="115" s="2" customFormat="1" ht="18.75"/>
    <row r="116" s="2" customFormat="1" ht="18.75"/>
    <row r="117" s="2" customFormat="1" ht="18.75"/>
    <row r="118" s="2" customFormat="1" ht="18.75"/>
    <row r="119" s="2" customFormat="1" ht="18.75"/>
    <row r="120" s="2" customFormat="1" ht="18.75"/>
    <row r="121" s="2" customFormat="1" ht="18.75"/>
    <row r="122" s="2" customFormat="1" ht="18.75"/>
    <row r="123" s="2" customFormat="1" ht="18.75"/>
    <row r="124" s="2" customFormat="1" ht="18.75"/>
    <row r="125" s="2" customFormat="1" ht="18.75"/>
    <row r="126" s="2" customFormat="1" ht="18.75"/>
    <row r="127" s="2" customFormat="1" ht="18.75"/>
    <row r="128" s="2" customFormat="1" ht="18.75"/>
    <row r="129" s="2" customFormat="1" ht="18.75"/>
    <row r="130" s="2" customFormat="1" ht="18.75"/>
    <row r="131" s="2" customFormat="1" ht="18.75"/>
    <row r="132" s="2" customFormat="1" ht="18.75"/>
    <row r="133" s="2" customFormat="1" ht="18.75"/>
    <row r="134" s="2" customFormat="1" ht="18.75"/>
    <row r="135" s="2" customFormat="1" ht="18.75"/>
    <row r="136" s="2" customFormat="1" ht="18.75"/>
    <row r="137" s="2" customFormat="1" ht="18.75"/>
    <row r="138" s="2" customFormat="1" ht="18.75"/>
    <row r="139" s="2" customFormat="1" ht="18.75"/>
    <row r="140" s="2" customFormat="1" ht="18.75"/>
    <row r="141" s="2" customFormat="1" ht="18.75"/>
    <row r="142" s="2" customFormat="1" ht="18.75"/>
    <row r="143" s="2" customFormat="1" ht="18.75"/>
    <row r="144" s="2" customFormat="1" ht="18.75"/>
    <row r="145" s="2" customFormat="1" ht="18.75"/>
    <row r="146" s="2" customFormat="1" ht="18.75"/>
    <row r="147" s="2" customFormat="1" ht="18.75"/>
    <row r="148" s="2" customFormat="1" ht="18.75"/>
    <row r="149" s="2" customFormat="1" ht="18.75"/>
    <row r="150" s="2" customFormat="1" ht="18.75"/>
    <row r="151" s="2" customFormat="1" ht="18.75"/>
    <row r="152" s="2" customFormat="1" ht="18.75"/>
    <row r="153" s="2" customFormat="1" ht="18.75"/>
    <row r="154" s="2" customFormat="1" ht="18.75"/>
    <row r="155" s="2" customFormat="1" ht="18.75"/>
    <row r="156" s="2" customFormat="1" ht="18.75"/>
    <row r="157" s="2" customFormat="1" ht="18.75"/>
    <row r="158" s="2" customFormat="1" ht="18.75"/>
    <row r="159" s="2" customFormat="1" ht="18.75"/>
    <row r="160" s="2" customFormat="1" ht="18.75"/>
    <row r="161" s="2" customFormat="1" ht="18.75"/>
    <row r="162" s="2" customFormat="1" ht="18.75"/>
    <row r="163" s="2" customFormat="1" ht="18.75"/>
    <row r="164" s="2" customFormat="1" ht="18.75"/>
    <row r="165" s="2" customFormat="1" ht="18.75"/>
    <row r="166" s="2" customFormat="1" ht="18.75"/>
    <row r="167" s="2" customFormat="1" ht="18.75"/>
    <row r="168" s="2" customFormat="1" ht="18.75"/>
    <row r="169" s="2" customFormat="1" ht="18.75"/>
    <row r="170" s="2" customFormat="1" ht="18.75"/>
    <row r="171" s="2" customFormat="1" ht="18.75"/>
    <row r="172" s="2" customFormat="1" ht="18.75"/>
    <row r="173" s="2" customFormat="1" ht="18.75"/>
    <row r="174" s="2" customFormat="1" ht="18.75"/>
    <row r="175" s="2" customFormat="1" ht="18.75"/>
    <row r="176" s="2" customFormat="1" ht="18.75"/>
    <row r="177" s="2" customFormat="1" ht="18.75"/>
    <row r="178" s="2" customFormat="1" ht="18.75"/>
    <row r="179" s="2" customFormat="1" ht="18.75"/>
    <row r="180" s="2" customFormat="1" ht="18.75"/>
    <row r="181" s="2" customFormat="1" ht="18.75"/>
    <row r="182" s="2" customFormat="1" ht="18.75"/>
    <row r="183" s="2" customFormat="1" ht="18.75"/>
    <row r="184" s="2" customFormat="1" ht="18.75"/>
    <row r="185" s="2" customFormat="1" ht="18.75"/>
    <row r="186" s="2" customFormat="1" ht="18.75"/>
    <row r="187" s="2" customFormat="1" ht="18.75"/>
    <row r="188" s="2" customFormat="1" ht="18.75"/>
    <row r="189" s="2" customFormat="1" ht="18.75"/>
    <row r="190" s="2" customFormat="1" ht="18.75"/>
    <row r="191" s="2" customFormat="1" ht="18.75"/>
    <row r="192" s="2" customFormat="1" ht="18.75"/>
    <row r="193" s="2" customFormat="1" ht="18.75"/>
    <row r="194" s="2" customFormat="1" ht="18.75"/>
    <row r="195" s="2" customFormat="1" ht="18.75"/>
    <row r="196" s="2" customFormat="1" ht="18.75"/>
    <row r="197" s="2" customFormat="1" ht="18.75"/>
    <row r="198" s="2" customFormat="1" ht="18.75"/>
    <row r="199" s="2" customFormat="1" ht="18.75"/>
    <row r="200" s="2" customFormat="1" ht="18.75"/>
    <row r="201" s="2" customFormat="1" ht="18.75"/>
    <row r="202" s="2" customFormat="1" ht="18.75"/>
    <row r="203" s="2" customFormat="1" ht="18.75"/>
    <row r="204" s="2" customFormat="1" ht="18.75"/>
    <row r="205" s="2" customFormat="1" ht="18.75"/>
    <row r="206" s="2" customFormat="1" ht="18.75"/>
    <row r="207" s="2" customFormat="1" ht="18.75"/>
    <row r="208" s="2" customFormat="1" ht="18.75"/>
    <row r="209" s="2" customFormat="1" ht="18.75"/>
    <row r="210" s="2" customFormat="1" ht="18.75"/>
    <row r="211" s="2" customFormat="1" ht="18.75"/>
    <row r="212" s="2" customFormat="1" ht="18.75"/>
    <row r="213" s="2" customFormat="1" ht="18.75"/>
    <row r="214" s="2" customFormat="1" ht="18.75"/>
    <row r="215" s="2" customFormat="1" ht="18.75"/>
    <row r="216" s="2" customFormat="1" ht="18.75"/>
    <row r="217" s="2" customFormat="1" ht="18.75"/>
    <row r="218" s="2" customFormat="1" ht="18.75"/>
    <row r="219" s="2" customFormat="1" ht="18.75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</sheetData>
  <mergeCells count="129">
    <mergeCell ref="M49:O50"/>
    <mergeCell ref="P49:T50"/>
    <mergeCell ref="U49:U50"/>
    <mergeCell ref="U24:U27"/>
    <mergeCell ref="P32:T33"/>
    <mergeCell ref="U32:U33"/>
    <mergeCell ref="M34:O35"/>
    <mergeCell ref="P34:T35"/>
    <mergeCell ref="U28:U29"/>
    <mergeCell ref="U30:U31"/>
    <mergeCell ref="U34:U35"/>
    <mergeCell ref="M45:O46"/>
    <mergeCell ref="P45:T46"/>
    <mergeCell ref="U45:U46"/>
    <mergeCell ref="P44:T44"/>
    <mergeCell ref="M28:O29"/>
    <mergeCell ref="P28:T29"/>
    <mergeCell ref="M30:O31"/>
    <mergeCell ref="P30:T31"/>
    <mergeCell ref="M51:O52"/>
    <mergeCell ref="P51:T52"/>
    <mergeCell ref="U51:U52"/>
    <mergeCell ref="P63:U63"/>
    <mergeCell ref="P64:U64"/>
    <mergeCell ref="J56:M56"/>
    <mergeCell ref="N56:U56"/>
    <mergeCell ref="D57:N57"/>
    <mergeCell ref="P57:U57"/>
    <mergeCell ref="I46:J46"/>
    <mergeCell ref="C32:F33"/>
    <mergeCell ref="I32:J32"/>
    <mergeCell ref="I33:J33"/>
    <mergeCell ref="B32:B35"/>
    <mergeCell ref="G32:H35"/>
    <mergeCell ref="K32:L35"/>
    <mergeCell ref="R36:U36"/>
    <mergeCell ref="B45:B48"/>
    <mergeCell ref="G45:H48"/>
    <mergeCell ref="K45:L48"/>
    <mergeCell ref="C45:F46"/>
    <mergeCell ref="I45:J45"/>
    <mergeCell ref="B39:U39"/>
    <mergeCell ref="C44:F44"/>
    <mergeCell ref="G44:H44"/>
    <mergeCell ref="I44:J44"/>
    <mergeCell ref="K44:L44"/>
    <mergeCell ref="M47:O48"/>
    <mergeCell ref="P47:T48"/>
    <mergeCell ref="U47:U48"/>
    <mergeCell ref="I47:J47"/>
    <mergeCell ref="B49:B52"/>
    <mergeCell ref="G49:H52"/>
    <mergeCell ref="K49:L52"/>
    <mergeCell ref="I48:J48"/>
    <mergeCell ref="C47:F48"/>
    <mergeCell ref="M44:O44"/>
    <mergeCell ref="M32:O33"/>
    <mergeCell ref="C65:U67"/>
    <mergeCell ref="C54:G54"/>
    <mergeCell ref="I54:M54"/>
    <mergeCell ref="P54:S54"/>
    <mergeCell ref="I52:J52"/>
    <mergeCell ref="I50:J50"/>
    <mergeCell ref="C51:F52"/>
    <mergeCell ref="I51:J51"/>
    <mergeCell ref="C49:F50"/>
    <mergeCell ref="I49:J49"/>
    <mergeCell ref="E58:U58"/>
    <mergeCell ref="D60:N60"/>
    <mergeCell ref="P60:U60"/>
    <mergeCell ref="E61:U61"/>
    <mergeCell ref="J55:M55"/>
    <mergeCell ref="N55:U55"/>
    <mergeCell ref="E56:H56"/>
    <mergeCell ref="C34:F35"/>
    <mergeCell ref="I34:J34"/>
    <mergeCell ref="I35:J35"/>
    <mergeCell ref="C30:F31"/>
    <mergeCell ref="I30:J30"/>
    <mergeCell ref="I31:J31"/>
    <mergeCell ref="I27:J27"/>
    <mergeCell ref="C28:F29"/>
    <mergeCell ref="I28:J28"/>
    <mergeCell ref="C26:F27"/>
    <mergeCell ref="I26:J26"/>
    <mergeCell ref="I29:J29"/>
    <mergeCell ref="G24:H27"/>
    <mergeCell ref="C24:F25"/>
    <mergeCell ref="G28:H31"/>
    <mergeCell ref="K28:L31"/>
    <mergeCell ref="I25:J25"/>
    <mergeCell ref="B7:U7"/>
    <mergeCell ref="O9:R9"/>
    <mergeCell ref="D10:U10"/>
    <mergeCell ref="B12:U12"/>
    <mergeCell ref="C14:U14"/>
    <mergeCell ref="C15:U15"/>
    <mergeCell ref="C16:U16"/>
    <mergeCell ref="C17:U17"/>
    <mergeCell ref="I20:J20"/>
    <mergeCell ref="B20:B23"/>
    <mergeCell ref="G20:H23"/>
    <mergeCell ref="K20:L23"/>
    <mergeCell ref="I21:J21"/>
    <mergeCell ref="M20:O21"/>
    <mergeCell ref="M22:O23"/>
    <mergeCell ref="P22:T23"/>
    <mergeCell ref="P20:T20"/>
    <mergeCell ref="P21:T21"/>
    <mergeCell ref="U20:U23"/>
    <mergeCell ref="B28:B31"/>
    <mergeCell ref="I23:J23"/>
    <mergeCell ref="C19:F19"/>
    <mergeCell ref="G19:H19"/>
    <mergeCell ref="I19:J19"/>
    <mergeCell ref="K19:L19"/>
    <mergeCell ref="M19:O19"/>
    <mergeCell ref="P19:T19"/>
    <mergeCell ref="I22:J22"/>
    <mergeCell ref="I24:J24"/>
    <mergeCell ref="B24:B27"/>
    <mergeCell ref="M24:O25"/>
    <mergeCell ref="M26:O27"/>
    <mergeCell ref="P26:T27"/>
    <mergeCell ref="P24:T24"/>
    <mergeCell ref="P25:T25"/>
    <mergeCell ref="K24:L27"/>
    <mergeCell ref="C20:F21"/>
    <mergeCell ref="C22:F23"/>
  </mergeCells>
  <pageMargins left="0.16" right="0.22" top="0.18" bottom="0.21" header="0.16" footer="0.27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Spinner 1">
              <controlPr defaultSize="0" autoPict="0">
                <anchor moveWithCells="1" sizeWithCells="1">
                  <from>
                    <xdr:col>23</xdr:col>
                    <xdr:colOff>28575</xdr:colOff>
                    <xdr:row>6</xdr:row>
                    <xdr:rowOff>19050</xdr:rowOff>
                  </from>
                  <to>
                    <xdr:col>23</xdr:col>
                    <xdr:colOff>590550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AB3D081-AAAE-4D1C-AE4B-6C0C6E99A389}">
            <xm:f>NOT(ISERROR(SEARCH($P$26,U24)))</xm:f>
            <xm:f>$P$26</xm:f>
            <x14:dxf>
              <font>
                <color theme="0"/>
              </font>
            </x14:dxf>
          </x14:cfRule>
          <xm:sqref>U24:U27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1:M35"/>
  <sheetViews>
    <sheetView tabSelected="1" workbookViewId="0">
      <selection activeCell="P8" sqref="P8"/>
    </sheetView>
  </sheetViews>
  <sheetFormatPr defaultRowHeight="15"/>
  <cols>
    <col min="1" max="1" width="2.5703125" customWidth="1"/>
    <col min="2" max="2" width="10.7109375" customWidth="1"/>
    <col min="4" max="4" width="7.42578125" customWidth="1"/>
    <col min="7" max="7" width="7.5703125" customWidth="1"/>
    <col min="8" max="8" width="11.7109375" customWidth="1"/>
    <col min="10" max="10" width="21.28515625" customWidth="1"/>
    <col min="11" max="11" width="1.7109375" customWidth="1"/>
  </cols>
  <sheetData>
    <row r="1" spans="2:13" ht="13.5" customHeight="1" thickBot="1"/>
    <row r="2" spans="2:13" ht="48" customHeight="1">
      <c r="B2" s="311" t="s">
        <v>199</v>
      </c>
      <c r="C2" s="312"/>
      <c r="D2" s="312"/>
      <c r="E2" s="312"/>
      <c r="F2" s="312"/>
      <c r="G2" s="312"/>
      <c r="H2" s="312"/>
      <c r="I2" s="312"/>
      <c r="J2" s="313"/>
      <c r="M2" s="74">
        <v>1</v>
      </c>
    </row>
    <row r="3" spans="2:13" ht="24.75" customHeight="1">
      <c r="B3" s="84"/>
      <c r="C3" s="77"/>
      <c r="D3" s="77"/>
      <c r="E3" s="77"/>
      <c r="F3" s="51"/>
      <c r="G3" s="76"/>
      <c r="H3" s="330" t="str">
        <f>VLOOKUP($M2,DATA!$B5:$R10,2,1)</f>
        <v>ભાદરકા રમેશકુમાર નાથાભાઈ</v>
      </c>
      <c r="I3" s="330"/>
      <c r="J3" s="331"/>
    </row>
    <row r="4" spans="2:13" ht="24" customHeight="1">
      <c r="B4" s="84"/>
      <c r="C4" s="77"/>
      <c r="D4" s="77"/>
      <c r="E4" s="77"/>
      <c r="F4" s="51"/>
      <c r="G4" s="76"/>
      <c r="H4" s="329" t="str">
        <f>VLOOKUP(M2,DATA!B5:R10,4,1)</f>
        <v>આચાર્ય</v>
      </c>
      <c r="I4" s="329"/>
      <c r="J4" s="332"/>
    </row>
    <row r="5" spans="2:13" ht="24" customHeight="1">
      <c r="B5" s="84"/>
      <c r="C5" s="77"/>
      <c r="D5" s="77"/>
      <c r="E5" s="77"/>
      <c r="F5" s="51"/>
      <c r="G5" s="76"/>
      <c r="H5" s="329" t="str">
        <f>DATA!D3</f>
        <v xml:space="preserve">શ્રી એન.જે.જાવિયા વિદ્યા મંદિર-લીંબુડા </v>
      </c>
      <c r="I5" s="329"/>
      <c r="J5" s="332"/>
    </row>
    <row r="6" spans="2:13" ht="24" customHeight="1">
      <c r="B6" s="84"/>
      <c r="C6" s="77"/>
      <c r="D6" s="77"/>
      <c r="E6" s="77"/>
      <c r="F6" s="51"/>
      <c r="G6" s="76"/>
      <c r="H6" s="329" t="str">
        <f>DATA!F3</f>
        <v>તા.માણાવદર,જિ.જુનાગઢ</v>
      </c>
      <c r="I6" s="329"/>
      <c r="J6" s="332"/>
    </row>
    <row r="7" spans="2:13" ht="24" customHeight="1">
      <c r="B7" s="84"/>
      <c r="C7" s="51"/>
      <c r="D7" s="77"/>
      <c r="E7" s="77"/>
      <c r="F7" s="51"/>
      <c r="G7" s="76"/>
      <c r="H7" s="76" t="s">
        <v>224</v>
      </c>
      <c r="I7" s="333">
        <v>45769</v>
      </c>
      <c r="J7" s="334"/>
    </row>
    <row r="8" spans="2:13">
      <c r="B8" s="84"/>
      <c r="C8" s="77"/>
      <c r="D8" s="77"/>
      <c r="E8" s="77"/>
      <c r="F8" s="78"/>
      <c r="G8" s="78"/>
      <c r="H8" s="78"/>
      <c r="I8" s="78"/>
      <c r="J8" s="85"/>
    </row>
    <row r="9" spans="2:13" ht="21" customHeight="1">
      <c r="B9" s="86" t="s">
        <v>173</v>
      </c>
      <c r="C9" s="79"/>
      <c r="D9" s="79"/>
      <c r="E9" s="77"/>
      <c r="F9" s="77"/>
      <c r="G9" s="77"/>
      <c r="H9" s="77"/>
      <c r="I9" s="77"/>
      <c r="J9" s="87"/>
    </row>
    <row r="10" spans="2:13" ht="20.25" customHeight="1">
      <c r="B10" s="322" t="s">
        <v>196</v>
      </c>
      <c r="C10" s="323"/>
      <c r="D10" s="323"/>
      <c r="E10" s="77"/>
      <c r="F10" s="77"/>
      <c r="G10" s="77"/>
      <c r="H10" s="77"/>
      <c r="I10" s="77"/>
      <c r="J10" s="87"/>
    </row>
    <row r="11" spans="2:13" ht="21.75" customHeight="1">
      <c r="B11" s="86" t="str">
        <f>[1]DATA!C2</f>
        <v>શ્રી સરદાર પટેલ હાઈસ્કૂલ -ધુડશીયા તા.જી. જામનગર</v>
      </c>
      <c r="C11" s="79"/>
      <c r="D11" s="79"/>
      <c r="E11" s="80"/>
      <c r="F11" s="77"/>
      <c r="G11" s="77"/>
      <c r="H11" s="77"/>
      <c r="I11" s="77"/>
      <c r="J11" s="87"/>
    </row>
    <row r="12" spans="2:13">
      <c r="B12" s="84"/>
      <c r="C12" s="77"/>
      <c r="D12" s="77"/>
      <c r="E12" s="77"/>
      <c r="F12" s="77"/>
      <c r="G12" s="77"/>
      <c r="H12" s="77"/>
      <c r="I12" s="77"/>
      <c r="J12" s="87"/>
    </row>
    <row r="13" spans="2:13" ht="26.25" customHeight="1">
      <c r="B13" s="316" t="s">
        <v>182</v>
      </c>
      <c r="C13" s="317"/>
      <c r="D13" s="317"/>
      <c r="E13" s="317"/>
      <c r="F13" s="317"/>
      <c r="G13" s="317"/>
      <c r="H13" s="317"/>
      <c r="I13" s="317"/>
      <c r="J13" s="318"/>
    </row>
    <row r="14" spans="2:13" ht="26.25" customHeight="1">
      <c r="B14" s="325" t="s">
        <v>183</v>
      </c>
      <c r="C14" s="326"/>
      <c r="D14" s="326"/>
      <c r="E14" s="326"/>
      <c r="F14" s="326"/>
      <c r="G14" s="326"/>
      <c r="H14" s="326"/>
      <c r="I14" s="326"/>
      <c r="J14" s="327"/>
    </row>
    <row r="15" spans="2:13" ht="26.25" customHeight="1">
      <c r="B15" s="325" t="s">
        <v>184</v>
      </c>
      <c r="C15" s="326"/>
      <c r="D15" s="326"/>
      <c r="E15" s="326"/>
      <c r="F15" s="326"/>
      <c r="G15" s="326"/>
      <c r="H15" s="326"/>
      <c r="I15" s="326"/>
      <c r="J15" s="327"/>
    </row>
    <row r="16" spans="2:13" ht="26.25" customHeight="1">
      <c r="B16" s="319" t="s">
        <v>185</v>
      </c>
      <c r="C16" s="320"/>
      <c r="D16" s="320"/>
      <c r="E16" s="320"/>
      <c r="F16" s="320"/>
      <c r="G16" s="320"/>
      <c r="H16" s="320"/>
      <c r="I16" s="320"/>
      <c r="J16" s="321"/>
    </row>
    <row r="17" spans="2:10" ht="26.25" customHeight="1">
      <c r="B17" s="322" t="s">
        <v>188</v>
      </c>
      <c r="C17" s="323"/>
      <c r="D17" s="323"/>
      <c r="E17" s="323"/>
      <c r="F17" s="335" t="str">
        <f>VLOOKUP(M2,DATA!B5:R10,2,1)</f>
        <v>ભાદરકા રમેશકુમાર નાથાભાઈ</v>
      </c>
      <c r="G17" s="335"/>
      <c r="H17" s="335"/>
      <c r="I17" s="335"/>
      <c r="J17" s="336"/>
    </row>
    <row r="18" spans="2:10" ht="26.25" customHeight="1">
      <c r="B18" s="86" t="s">
        <v>186</v>
      </c>
      <c r="C18" s="335" t="str">
        <f>VLOOKUP(M2,DATA!B5:R10,4,1)</f>
        <v>આચાર્ય</v>
      </c>
      <c r="D18" s="335"/>
      <c r="E18" s="335"/>
      <c r="F18" s="323" t="s">
        <v>187</v>
      </c>
      <c r="G18" s="323"/>
      <c r="H18" s="323"/>
      <c r="I18" s="323"/>
      <c r="J18" s="324"/>
    </row>
    <row r="19" spans="2:10" ht="26.25" customHeight="1">
      <c r="B19" s="322" t="s">
        <v>222</v>
      </c>
      <c r="C19" s="323"/>
      <c r="D19" s="323"/>
      <c r="E19" s="323"/>
      <c r="F19" s="323"/>
      <c r="G19" s="323"/>
      <c r="H19" s="323"/>
      <c r="I19" s="323"/>
      <c r="J19" s="324"/>
    </row>
    <row r="20" spans="2:10" ht="26.25" customHeight="1">
      <c r="B20" s="322" t="s">
        <v>189</v>
      </c>
      <c r="C20" s="323"/>
      <c r="D20" s="323"/>
      <c r="E20" s="323"/>
      <c r="F20" s="323"/>
      <c r="G20" s="323"/>
      <c r="H20" s="323"/>
      <c r="I20" s="323"/>
      <c r="J20" s="324"/>
    </row>
    <row r="21" spans="2:10" ht="26.25" customHeight="1">
      <c r="B21" s="322" t="s">
        <v>190</v>
      </c>
      <c r="C21" s="323"/>
      <c r="D21" s="323"/>
      <c r="E21" s="323"/>
      <c r="F21" s="323"/>
      <c r="G21" s="323"/>
      <c r="H21" s="323"/>
      <c r="I21" s="323"/>
      <c r="J21" s="324"/>
    </row>
    <row r="22" spans="2:10" ht="26.25" customHeight="1">
      <c r="B22" s="322" t="s">
        <v>221</v>
      </c>
      <c r="C22" s="323"/>
      <c r="D22" s="323"/>
      <c r="E22" s="323"/>
      <c r="F22" s="323"/>
      <c r="G22" s="323"/>
      <c r="H22" s="323"/>
      <c r="I22" s="323"/>
      <c r="J22" s="324"/>
    </row>
    <row r="23" spans="2:10" ht="26.25" customHeight="1">
      <c r="B23" s="322" t="s">
        <v>191</v>
      </c>
      <c r="C23" s="323"/>
      <c r="D23" s="323"/>
      <c r="E23" s="323"/>
      <c r="F23" s="323"/>
      <c r="G23" s="323"/>
      <c r="H23" s="323"/>
      <c r="I23" s="323"/>
      <c r="J23" s="324"/>
    </row>
    <row r="24" spans="2:10" ht="26.25" customHeight="1">
      <c r="B24" s="84"/>
      <c r="C24" s="77"/>
      <c r="D24" s="77"/>
      <c r="E24" s="77"/>
      <c r="F24" s="77"/>
      <c r="G24" s="323" t="s">
        <v>174</v>
      </c>
      <c r="H24" s="323"/>
      <c r="I24" s="323"/>
      <c r="J24" s="87"/>
    </row>
    <row r="25" spans="2:10">
      <c r="B25" s="84"/>
      <c r="C25" s="77"/>
      <c r="D25" s="77"/>
      <c r="E25" s="77"/>
      <c r="F25" s="77"/>
      <c r="G25" s="77"/>
      <c r="H25" s="77"/>
      <c r="I25" s="77"/>
      <c r="J25" s="87"/>
    </row>
    <row r="26" spans="2:10">
      <c r="B26" s="84"/>
      <c r="C26" s="77"/>
      <c r="D26" s="77"/>
      <c r="E26" s="77"/>
      <c r="F26" s="77"/>
      <c r="G26" s="77"/>
      <c r="H26" s="77"/>
      <c r="I26" s="77"/>
      <c r="J26" s="87"/>
    </row>
    <row r="27" spans="2:10" ht="25.5" customHeight="1">
      <c r="B27" s="328" t="s">
        <v>192</v>
      </c>
      <c r="C27" s="329"/>
      <c r="D27" s="81"/>
      <c r="E27" s="81"/>
      <c r="F27" s="81"/>
      <c r="G27" s="81"/>
      <c r="H27" s="81"/>
      <c r="I27" s="51"/>
      <c r="J27" s="88"/>
    </row>
    <row r="28" spans="2:10" ht="25.5" customHeight="1">
      <c r="B28" s="328" t="s">
        <v>195</v>
      </c>
      <c r="C28" s="329"/>
      <c r="D28" s="329"/>
      <c r="E28" s="329"/>
      <c r="F28" s="329"/>
      <c r="G28" s="329"/>
      <c r="H28" s="329"/>
      <c r="I28" s="51"/>
      <c r="J28" s="88"/>
    </row>
    <row r="29" spans="2:10" ht="25.5" customHeight="1">
      <c r="B29" s="328" t="s">
        <v>193</v>
      </c>
      <c r="C29" s="329"/>
      <c r="D29" s="329"/>
      <c r="E29" s="329"/>
      <c r="F29" s="329"/>
      <c r="G29" s="329"/>
      <c r="H29" s="329"/>
      <c r="I29" s="51"/>
      <c r="J29" s="88"/>
    </row>
    <row r="30" spans="2:10" ht="25.5" customHeight="1">
      <c r="B30" s="328" t="s">
        <v>194</v>
      </c>
      <c r="C30" s="329"/>
      <c r="D30" s="329"/>
      <c r="E30" s="329"/>
      <c r="F30" s="329"/>
      <c r="G30" s="329"/>
      <c r="H30" s="329"/>
      <c r="I30" s="82"/>
      <c r="J30" s="89"/>
    </row>
    <row r="31" spans="2:10" ht="26.25" customHeight="1">
      <c r="B31" s="90"/>
      <c r="C31" s="51"/>
      <c r="D31" s="51"/>
      <c r="E31" s="51"/>
      <c r="F31" s="51"/>
      <c r="G31" s="51"/>
      <c r="H31" s="51"/>
      <c r="I31" s="51"/>
      <c r="J31" s="88"/>
    </row>
    <row r="32" spans="2:10" ht="26.25" customHeight="1">
      <c r="B32" s="90"/>
      <c r="C32" s="82"/>
      <c r="D32" s="82"/>
      <c r="E32" s="82"/>
      <c r="F32" s="82"/>
      <c r="G32" s="82"/>
      <c r="H32" s="82"/>
      <c r="I32" s="82"/>
      <c r="J32" s="89"/>
    </row>
    <row r="33" spans="2:10" s="73" customFormat="1" ht="21.75" customHeight="1">
      <c r="B33" s="86"/>
      <c r="C33" s="83"/>
      <c r="D33" s="83"/>
      <c r="E33" s="83"/>
      <c r="F33" s="83"/>
      <c r="G33" s="83"/>
      <c r="H33" s="320" t="s">
        <v>175</v>
      </c>
      <c r="I33" s="320"/>
      <c r="J33" s="321"/>
    </row>
    <row r="34" spans="2:10" s="73" customFormat="1" ht="21.75" customHeight="1" thickBot="1">
      <c r="B34" s="91"/>
      <c r="C34" s="92"/>
      <c r="D34" s="92"/>
      <c r="E34" s="92"/>
      <c r="F34" s="92"/>
      <c r="G34" s="92"/>
      <c r="H34" s="314" t="str">
        <f>F17</f>
        <v>ભાદરકા રમેશકુમાર નાથાભાઈ</v>
      </c>
      <c r="I34" s="314"/>
      <c r="J34" s="315"/>
    </row>
    <row r="35" spans="2:10" ht="5.25" customHeight="1"/>
  </sheetData>
  <mergeCells count="27">
    <mergeCell ref="B23:J23"/>
    <mergeCell ref="C18:E18"/>
    <mergeCell ref="F18:J18"/>
    <mergeCell ref="F17:J17"/>
    <mergeCell ref="B17:E17"/>
    <mergeCell ref="B20:J20"/>
    <mergeCell ref="H5:J5"/>
    <mergeCell ref="H6:J6"/>
    <mergeCell ref="B21:J21"/>
    <mergeCell ref="B22:J22"/>
    <mergeCell ref="I7:J7"/>
    <mergeCell ref="B2:J2"/>
    <mergeCell ref="H34:J34"/>
    <mergeCell ref="B13:J13"/>
    <mergeCell ref="B16:J16"/>
    <mergeCell ref="B19:J19"/>
    <mergeCell ref="B14:J14"/>
    <mergeCell ref="B15:J15"/>
    <mergeCell ref="H33:J33"/>
    <mergeCell ref="B27:C27"/>
    <mergeCell ref="B28:H28"/>
    <mergeCell ref="B29:H29"/>
    <mergeCell ref="B30:H30"/>
    <mergeCell ref="B10:D10"/>
    <mergeCell ref="G24:I24"/>
    <mergeCell ref="H3:J3"/>
    <mergeCell ref="H4:J4"/>
  </mergeCells>
  <pageMargins left="0.27" right="0.22" top="0.24" bottom="0.16" header="0.3" footer="0.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pinner 1">
              <controlPr defaultSize="0" autoPict="0">
                <anchor moveWithCells="1" sizeWithCells="1">
                  <from>
                    <xdr:col>13</xdr:col>
                    <xdr:colOff>47625</xdr:colOff>
                    <xdr:row>1</xdr:row>
                    <xdr:rowOff>19050</xdr:rowOff>
                  </from>
                  <to>
                    <xdr:col>13</xdr:col>
                    <xdr:colOff>571500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</vt:lpstr>
      <vt:lpstr>પત્રક ગ</vt:lpstr>
      <vt:lpstr>પત્રક ૨</vt:lpstr>
      <vt:lpstr>પત્રક ઘ</vt:lpstr>
      <vt:lpstr>FORM A</vt:lpstr>
      <vt:lpstr>સામાન્ય નિયુક્તિ</vt:lpstr>
      <vt:lpstr>અરજી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2025-04-21T03:03:45Z</cp:lastPrinted>
  <dcterms:created xsi:type="dcterms:W3CDTF">2025-04-16T16:58:40Z</dcterms:created>
  <dcterms:modified xsi:type="dcterms:W3CDTF">2025-04-22T07:24:08Z</dcterms:modified>
</cp:coreProperties>
</file>